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240" activeTab="1"/>
  </bookViews>
  <sheets>
    <sheet name="Vysledky_SZ_dle_zup" sheetId="1" r:id="rId1"/>
    <sheet name="Vysledky_dor_dle_zup" sheetId="2" r:id="rId2"/>
    <sheet name="pořadí_dle_kategorií" sheetId="3" r:id="rId3"/>
    <sheet name="celkové_pořadí" sheetId="4" r:id="rId4"/>
    <sheet name="Výsledky závodu_ostre" sheetId="5" r:id="rId5"/>
  </sheets>
  <definedNames>
    <definedName name="_xlnm.Print_Area" localSheetId="4">'Výsledky závodu_ostre'!$A$1:$AF$27</definedName>
  </definedNames>
  <calcPr fullCalcOnLoad="1"/>
</workbook>
</file>

<file path=xl/sharedStrings.xml><?xml version="1.0" encoding="utf-8"?>
<sst xmlns="http://schemas.openxmlformats.org/spreadsheetml/2006/main" count="480" uniqueCount="193">
  <si>
    <t>#</t>
  </si>
  <si>
    <t>župa</t>
  </si>
  <si>
    <t>vlast</t>
  </si>
  <si>
    <t>tref</t>
  </si>
  <si>
    <t>topo</t>
  </si>
  <si>
    <t>uzl</t>
  </si>
  <si>
    <t>šošon</t>
  </si>
  <si>
    <t>zdrav</t>
  </si>
  <si>
    <t>start</t>
  </si>
  <si>
    <t>cíl</t>
  </si>
  <si>
    <t>na trati</t>
  </si>
  <si>
    <t>přek</t>
  </si>
  <si>
    <t>přír</t>
  </si>
  <si>
    <t>čekání</t>
  </si>
  <si>
    <t>čas</t>
  </si>
  <si>
    <t>1-13</t>
  </si>
  <si>
    <t>oheň</t>
  </si>
  <si>
    <t>nůž</t>
  </si>
  <si>
    <t>disciplíny</t>
  </si>
  <si>
    <t>pořadí</t>
  </si>
  <si>
    <t>trojice</t>
  </si>
  <si>
    <t>jednota</t>
  </si>
  <si>
    <t>body</t>
  </si>
  <si>
    <t>výsledný</t>
  </si>
  <si>
    <t>celkem</t>
  </si>
  <si>
    <t>průměr</t>
  </si>
  <si>
    <t>statistika</t>
  </si>
  <si>
    <t>minimum</t>
  </si>
  <si>
    <t>maximum</t>
  </si>
  <si>
    <t>Podlipného</t>
  </si>
  <si>
    <t>Scheinerova</t>
  </si>
  <si>
    <t>Barákova</t>
  </si>
  <si>
    <t>Jednota</t>
  </si>
  <si>
    <t>Poř.</t>
  </si>
  <si>
    <t>1.</t>
  </si>
  <si>
    <t>Příjmení</t>
  </si>
  <si>
    <t>Dat. Nar.</t>
  </si>
  <si>
    <t>Jméno</t>
  </si>
  <si>
    <t>Podbělohorská</t>
  </si>
  <si>
    <t>Adam</t>
  </si>
  <si>
    <t>Jan</t>
  </si>
  <si>
    <t>Přech</t>
  </si>
  <si>
    <t>Tomáš</t>
  </si>
  <si>
    <t xml:space="preserve">Jan </t>
  </si>
  <si>
    <t>Dostál</t>
  </si>
  <si>
    <t>Lucie</t>
  </si>
  <si>
    <t>Čížkovská</t>
  </si>
  <si>
    <t>Jana</t>
  </si>
  <si>
    <t>Matouš</t>
  </si>
  <si>
    <t xml:space="preserve">Jáchym </t>
  </si>
  <si>
    <t>Kaplan</t>
  </si>
  <si>
    <t>Duchač</t>
  </si>
  <si>
    <t>Hana</t>
  </si>
  <si>
    <t>Jakub</t>
  </si>
  <si>
    <t>František</t>
  </si>
  <si>
    <t>Veronika</t>
  </si>
  <si>
    <t>Matiášová</t>
  </si>
  <si>
    <t>Tereza</t>
  </si>
  <si>
    <t>Kletečková</t>
  </si>
  <si>
    <t>Jolana</t>
  </si>
  <si>
    <t>Staňková</t>
  </si>
  <si>
    <t>Vojtěch</t>
  </si>
  <si>
    <t>Bouř</t>
  </si>
  <si>
    <t>Peterka</t>
  </si>
  <si>
    <t>Martina</t>
  </si>
  <si>
    <t>Hořejší</t>
  </si>
  <si>
    <t>Tesař</t>
  </si>
  <si>
    <t>ZZZ 2005</t>
  </si>
  <si>
    <t>body čas</t>
  </si>
  <si>
    <t>kat</t>
  </si>
  <si>
    <t>SŽ</t>
  </si>
  <si>
    <t>Staré Město A</t>
  </si>
  <si>
    <t>Zlíchov A</t>
  </si>
  <si>
    <t>Zlíchov B</t>
  </si>
  <si>
    <t>Staré Město B</t>
  </si>
  <si>
    <t>Libeň-Studánka B</t>
  </si>
  <si>
    <t>Libeň-Jilm C</t>
  </si>
  <si>
    <t>Libeň-mix</t>
  </si>
  <si>
    <t>hosté</t>
  </si>
  <si>
    <t>Kobylisy M</t>
  </si>
  <si>
    <t>Kobylisy A</t>
  </si>
  <si>
    <t>Mělník A</t>
  </si>
  <si>
    <t>D</t>
  </si>
  <si>
    <t>Mělník B</t>
  </si>
  <si>
    <t>Troja</t>
  </si>
  <si>
    <t>Libeň-Káňata D</t>
  </si>
  <si>
    <t>Libeň-Káňata S</t>
  </si>
  <si>
    <t>Libeň-Jilm A</t>
  </si>
  <si>
    <t>Libeň-Jilm B</t>
  </si>
  <si>
    <t>Lukáš Jíra</t>
  </si>
  <si>
    <t>Nina Winklerová</t>
  </si>
  <si>
    <t>Filip Winkler</t>
  </si>
  <si>
    <t>Libeň-Studánka A</t>
  </si>
  <si>
    <t>Jan Waldhauser</t>
  </si>
  <si>
    <t>Adam Lomoz</t>
  </si>
  <si>
    <t>André Heller</t>
  </si>
  <si>
    <t>Josef Kubišta</t>
  </si>
  <si>
    <t>Tomáš Salavec</t>
  </si>
  <si>
    <t>Jakub Novák</t>
  </si>
  <si>
    <t>Kamila Štěpničková</t>
  </si>
  <si>
    <t>Kateřina Malimová</t>
  </si>
  <si>
    <t>Michal Kubeš</t>
  </si>
  <si>
    <t>Pavlína Stárková</t>
  </si>
  <si>
    <t>Hana Vondráčková</t>
  </si>
  <si>
    <t>Alena Duchačová</t>
  </si>
  <si>
    <t>Jan Přech</t>
  </si>
  <si>
    <t>Jiří Duchač</t>
  </si>
  <si>
    <t>jméno</t>
  </si>
  <si>
    <t>Říčany a Radošovice</t>
  </si>
  <si>
    <t>Jolana Kletečková</t>
  </si>
  <si>
    <t>LQ</t>
  </si>
  <si>
    <t>UQ</t>
  </si>
  <si>
    <t>MINLQ</t>
  </si>
  <si>
    <t>MAXUQ</t>
  </si>
  <si>
    <t>strom</t>
  </si>
  <si>
    <t>sign</t>
  </si>
  <si>
    <t>zran</t>
  </si>
  <si>
    <t>2.</t>
  </si>
  <si>
    <t xml:space="preserve">Pavel </t>
  </si>
  <si>
    <t>Lávička</t>
  </si>
  <si>
    <t>Juhász</t>
  </si>
  <si>
    <t>Vondráčková</t>
  </si>
  <si>
    <t>Jiří</t>
  </si>
  <si>
    <t>Michal</t>
  </si>
  <si>
    <t>Kubeš</t>
  </si>
  <si>
    <t>Koráb</t>
  </si>
  <si>
    <t>Jánský</t>
  </si>
  <si>
    <t>Pavlína</t>
  </si>
  <si>
    <t>Stárková</t>
  </si>
  <si>
    <t>Bohová</t>
  </si>
  <si>
    <t xml:space="preserve">Petra </t>
  </si>
  <si>
    <t>Hynková</t>
  </si>
  <si>
    <t>Daniela</t>
  </si>
  <si>
    <t>Alena</t>
  </si>
  <si>
    <t>Duchačová</t>
  </si>
  <si>
    <t>Bára</t>
  </si>
  <si>
    <t>Kaplanová</t>
  </si>
  <si>
    <t>Nina</t>
  </si>
  <si>
    <t>Winklerová</t>
  </si>
  <si>
    <t>Semerádová</t>
  </si>
  <si>
    <t xml:space="preserve">David </t>
  </si>
  <si>
    <t>Voves</t>
  </si>
  <si>
    <t>Kamila</t>
  </si>
  <si>
    <t>Štěpničková</t>
  </si>
  <si>
    <t>Anna</t>
  </si>
  <si>
    <t>Pechová</t>
  </si>
  <si>
    <t>Šípalová</t>
  </si>
  <si>
    <t>Filip</t>
  </si>
  <si>
    <t>Winkler</t>
  </si>
  <si>
    <t>Ucháč</t>
  </si>
  <si>
    <t>Ucháčová</t>
  </si>
  <si>
    <t>Waldhauser</t>
  </si>
  <si>
    <t>Sládeček</t>
  </si>
  <si>
    <t>Sellner</t>
  </si>
  <si>
    <t>Salavec</t>
  </si>
  <si>
    <t>Blachowicz</t>
  </si>
  <si>
    <t>Samoel</t>
  </si>
  <si>
    <t>Novák</t>
  </si>
  <si>
    <t>Amin</t>
  </si>
  <si>
    <t>Shakery</t>
  </si>
  <si>
    <t xml:space="preserve">Nikola </t>
  </si>
  <si>
    <t>Šťovíčková</t>
  </si>
  <si>
    <t>Lomoz</t>
  </si>
  <si>
    <t>Trnka</t>
  </si>
  <si>
    <t>Kateřina</t>
  </si>
  <si>
    <t>Helena</t>
  </si>
  <si>
    <t>Radek</t>
  </si>
  <si>
    <t>Malina</t>
  </si>
  <si>
    <t>Malinová</t>
  </si>
  <si>
    <t>Špitálský</t>
  </si>
  <si>
    <t>mix</t>
  </si>
  <si>
    <t>Vojtěch Bouř</t>
  </si>
  <si>
    <t>Lukáš</t>
  </si>
  <si>
    <t>Jíra</t>
  </si>
  <si>
    <t>Šárka</t>
  </si>
  <si>
    <t>Hrušková</t>
  </si>
  <si>
    <t>Josef</t>
  </si>
  <si>
    <t>Kubišta</t>
  </si>
  <si>
    <t>Jindřich</t>
  </si>
  <si>
    <t>Marek</t>
  </si>
  <si>
    <t>Šťovíček</t>
  </si>
  <si>
    <t>André</t>
  </si>
  <si>
    <t>Heller</t>
  </si>
  <si>
    <t>Hejdová</t>
  </si>
  <si>
    <t>Laura</t>
  </si>
  <si>
    <t>Hédervári</t>
  </si>
  <si>
    <t>Libeň-extra</t>
  </si>
  <si>
    <t>E</t>
  </si>
  <si>
    <t>Pořadí</t>
  </si>
  <si>
    <t>Start. č.</t>
  </si>
  <si>
    <t>kat.</t>
  </si>
  <si>
    <t>kapitán</t>
  </si>
  <si>
    <t>Šuková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</si>
</sst>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0.E+00"/>
    <numFmt numFmtId="174" formatCode="[$-F400]h:mm:ss\ d\o\p\./\od\p\.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21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1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21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4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1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" fontId="1" fillId="0" borderId="7" xfId="0" applyFont="1" applyBorder="1" applyAlignment="1">
      <alignment horizontal="center"/>
    </xf>
    <xf numFmtId="21" fontId="0" fillId="0" borderId="1" xfId="0" applyBorder="1" applyAlignment="1">
      <alignment horizontal="center"/>
    </xf>
    <xf numFmtId="21" fontId="0" fillId="0" borderId="4" xfId="0" applyBorder="1" applyAlignment="1">
      <alignment horizontal="center"/>
    </xf>
    <xf numFmtId="46" fontId="0" fillId="0" borderId="4" xfId="0" applyNumberFormat="1" applyBorder="1" applyAlignment="1">
      <alignment horizontal="center"/>
    </xf>
    <xf numFmtId="21" fontId="0" fillId="0" borderId="7" xfId="0" applyBorder="1" applyAlignment="1">
      <alignment horizontal="center"/>
    </xf>
    <xf numFmtId="46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46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21" fontId="0" fillId="0" borderId="2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1" fontId="0" fillId="0" borderId="11" xfId="0" applyBorder="1" applyAlignment="1">
      <alignment horizontal="center"/>
    </xf>
    <xf numFmtId="21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5" fontId="0" fillId="0" borderId="0" xfId="0" applyNumberFormat="1" applyBorder="1" applyAlignment="1">
      <alignment/>
    </xf>
    <xf numFmtId="21" fontId="0" fillId="0" borderId="0" xfId="0" applyNumberFormat="1" applyBorder="1" applyAlignment="1">
      <alignment horizontal="right"/>
    </xf>
    <xf numFmtId="2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0" fontId="0" fillId="0" borderId="25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3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21" fontId="0" fillId="0" borderId="5" xfId="0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/>
    </xf>
    <xf numFmtId="180" fontId="0" fillId="0" borderId="28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0" fillId="0" borderId="29" xfId="0" applyBorder="1" applyAlignment="1">
      <alignment/>
    </xf>
    <xf numFmtId="180" fontId="1" fillId="0" borderId="17" xfId="0" applyNumberFormat="1" applyFont="1" applyFill="1" applyBorder="1" applyAlignment="1">
      <alignment vertical="center"/>
    </xf>
    <xf numFmtId="0" fontId="1" fillId="0" borderId="17" xfId="0" applyFont="1" applyBorder="1" applyAlignment="1">
      <alignment/>
    </xf>
    <xf numFmtId="1" fontId="0" fillId="0" borderId="17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172" fontId="1" fillId="0" borderId="10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180" fontId="0" fillId="0" borderId="34" xfId="0" applyNumberForma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180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0" fillId="0" borderId="2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F1" sqref="F1"/>
    </sheetView>
  </sheetViews>
  <sheetFormatPr defaultColWidth="9.140625" defaultRowHeight="12.75"/>
  <cols>
    <col min="2" max="2" width="18.00390625" style="0" customWidth="1"/>
    <col min="4" max="4" width="11.8515625" style="0" bestFit="1" customWidth="1"/>
    <col min="6" max="6" width="9.140625" style="101" customWidth="1"/>
  </cols>
  <sheetData>
    <row r="1" spans="1:5" ht="12.75">
      <c r="A1" s="106" t="s">
        <v>29</v>
      </c>
      <c r="B1" s="106"/>
      <c r="C1" s="106"/>
      <c r="D1" s="106"/>
      <c r="E1" s="106"/>
    </row>
    <row r="2" spans="1:6" ht="12.75">
      <c r="A2" s="60" t="s">
        <v>33</v>
      </c>
      <c r="B2" s="60" t="s">
        <v>32</v>
      </c>
      <c r="C2" s="60" t="s">
        <v>37</v>
      </c>
      <c r="D2" s="63" t="s">
        <v>35</v>
      </c>
      <c r="E2" s="63" t="s">
        <v>36</v>
      </c>
      <c r="F2" s="133" t="s">
        <v>22</v>
      </c>
    </row>
    <row r="3" spans="1:6" ht="12.75">
      <c r="A3" s="103">
        <v>1</v>
      </c>
      <c r="B3" s="103" t="s">
        <v>76</v>
      </c>
      <c r="C3" s="61" t="s">
        <v>42</v>
      </c>
      <c r="D3" s="55" t="s">
        <v>154</v>
      </c>
      <c r="E3" s="55">
        <v>1993</v>
      </c>
      <c r="F3" s="128">
        <v>105.9</v>
      </c>
    </row>
    <row r="4" spans="1:6" ht="12.75">
      <c r="A4" s="104"/>
      <c r="B4" s="104"/>
      <c r="C4" s="61" t="s">
        <v>54</v>
      </c>
      <c r="D4" s="55" t="s">
        <v>155</v>
      </c>
      <c r="E4" s="55">
        <v>1992</v>
      </c>
      <c r="F4" s="129"/>
    </row>
    <row r="5" spans="1:6" ht="12.75">
      <c r="A5" s="105"/>
      <c r="B5" s="105"/>
      <c r="C5" s="61" t="s">
        <v>40</v>
      </c>
      <c r="D5" s="55" t="s">
        <v>156</v>
      </c>
      <c r="E5" s="55">
        <v>1994</v>
      </c>
      <c r="F5" s="130"/>
    </row>
    <row r="6" spans="1:6" ht="12.75">
      <c r="A6" s="103">
        <v>2</v>
      </c>
      <c r="B6" s="103" t="s">
        <v>75</v>
      </c>
      <c r="C6" s="61" t="s">
        <v>176</v>
      </c>
      <c r="D6" s="55" t="s">
        <v>177</v>
      </c>
      <c r="E6" s="55">
        <v>1992</v>
      </c>
      <c r="F6" s="128">
        <v>104</v>
      </c>
    </row>
    <row r="7" spans="1:6" ht="12.75">
      <c r="A7" s="104"/>
      <c r="B7" s="104"/>
      <c r="C7" s="61" t="s">
        <v>178</v>
      </c>
      <c r="D7" s="55" t="s">
        <v>177</v>
      </c>
      <c r="E7" s="55">
        <v>1994</v>
      </c>
      <c r="F7" s="129"/>
    </row>
    <row r="8" spans="1:6" ht="12.75">
      <c r="A8" s="105"/>
      <c r="B8" s="105"/>
      <c r="C8" s="61" t="s">
        <v>179</v>
      </c>
      <c r="D8" s="55" t="s">
        <v>180</v>
      </c>
      <c r="E8" s="55">
        <v>1992</v>
      </c>
      <c r="F8" s="130"/>
    </row>
    <row r="9" spans="1:6" ht="12.75">
      <c r="A9" s="103">
        <v>3</v>
      </c>
      <c r="B9" s="103" t="s">
        <v>71</v>
      </c>
      <c r="C9" s="61" t="s">
        <v>172</v>
      </c>
      <c r="D9" s="55" t="s">
        <v>173</v>
      </c>
      <c r="E9" s="55">
        <v>1992</v>
      </c>
      <c r="F9" s="128">
        <v>101.1</v>
      </c>
    </row>
    <row r="10" spans="1:6" ht="12.75">
      <c r="A10" s="104"/>
      <c r="B10" s="104"/>
      <c r="C10" s="61" t="s">
        <v>135</v>
      </c>
      <c r="D10" s="55" t="s">
        <v>46</v>
      </c>
      <c r="E10" s="55">
        <v>1993</v>
      </c>
      <c r="F10" s="129"/>
    </row>
    <row r="11" spans="1:6" ht="12.75">
      <c r="A11" s="105"/>
      <c r="B11" s="105"/>
      <c r="C11" s="61" t="s">
        <v>174</v>
      </c>
      <c r="D11" s="55" t="s">
        <v>175</v>
      </c>
      <c r="E11" s="55">
        <v>1993</v>
      </c>
      <c r="F11" s="130"/>
    </row>
    <row r="12" spans="1:6" ht="12.75">
      <c r="A12" s="103">
        <v>4</v>
      </c>
      <c r="B12" s="103" t="s">
        <v>92</v>
      </c>
      <c r="C12" s="61" t="s">
        <v>40</v>
      </c>
      <c r="D12" s="55" t="s">
        <v>151</v>
      </c>
      <c r="E12" s="55">
        <v>1991</v>
      </c>
      <c r="F12" s="128">
        <v>93</v>
      </c>
    </row>
    <row r="13" spans="1:6" ht="12.75">
      <c r="A13" s="104"/>
      <c r="B13" s="104"/>
      <c r="C13" s="61" t="s">
        <v>40</v>
      </c>
      <c r="D13" s="55" t="s">
        <v>152</v>
      </c>
      <c r="E13" s="55">
        <v>1991</v>
      </c>
      <c r="F13" s="129"/>
    </row>
    <row r="14" spans="1:6" ht="12.75">
      <c r="A14" s="105"/>
      <c r="B14" s="105"/>
      <c r="C14" s="61" t="s">
        <v>53</v>
      </c>
      <c r="D14" s="55" t="s">
        <v>153</v>
      </c>
      <c r="E14" s="55">
        <v>1996</v>
      </c>
      <c r="F14" s="130"/>
    </row>
    <row r="15" spans="1:6" ht="12.75">
      <c r="A15" s="104">
        <v>5</v>
      </c>
      <c r="B15" s="103" t="s">
        <v>86</v>
      </c>
      <c r="C15" s="61" t="s">
        <v>39</v>
      </c>
      <c r="D15" s="55" t="s">
        <v>162</v>
      </c>
      <c r="E15" s="55">
        <v>1995</v>
      </c>
      <c r="F15" s="128">
        <v>81.8</v>
      </c>
    </row>
    <row r="16" spans="1:6" ht="12.75">
      <c r="A16" s="104"/>
      <c r="B16" s="104"/>
      <c r="C16" s="61" t="s">
        <v>40</v>
      </c>
      <c r="D16" s="55" t="s">
        <v>163</v>
      </c>
      <c r="E16" s="55">
        <v>1995</v>
      </c>
      <c r="F16" s="129"/>
    </row>
    <row r="17" spans="1:6" ht="12.75">
      <c r="A17" s="105"/>
      <c r="B17" s="105"/>
      <c r="C17" s="61" t="s">
        <v>39</v>
      </c>
      <c r="D17" s="55" t="s">
        <v>163</v>
      </c>
      <c r="E17" s="55">
        <v>1996</v>
      </c>
      <c r="F17" s="130"/>
    </row>
    <row r="18" spans="1:6" ht="12.75">
      <c r="A18" s="103">
        <v>6</v>
      </c>
      <c r="B18" s="103" t="s">
        <v>74</v>
      </c>
      <c r="C18" s="61" t="s">
        <v>181</v>
      </c>
      <c r="D18" s="55" t="s">
        <v>182</v>
      </c>
      <c r="E18" s="55">
        <v>1992</v>
      </c>
      <c r="F18" s="128">
        <v>70.4</v>
      </c>
    </row>
    <row r="19" spans="1:6" ht="12.75">
      <c r="A19" s="104"/>
      <c r="B19" s="104"/>
      <c r="C19" s="61" t="s">
        <v>57</v>
      </c>
      <c r="D19" s="55" t="s">
        <v>183</v>
      </c>
      <c r="E19" s="55">
        <v>1993</v>
      </c>
      <c r="F19" s="129"/>
    </row>
    <row r="20" spans="1:6" ht="12.75">
      <c r="A20" s="105"/>
      <c r="B20" s="105"/>
      <c r="C20" s="61" t="s">
        <v>184</v>
      </c>
      <c r="D20" s="55" t="s">
        <v>185</v>
      </c>
      <c r="E20" s="55">
        <v>1997</v>
      </c>
      <c r="F20" s="130"/>
    </row>
    <row r="21" spans="1:6" ht="12.75">
      <c r="A21" s="103">
        <v>7</v>
      </c>
      <c r="B21" s="103" t="s">
        <v>77</v>
      </c>
      <c r="C21" s="61" t="s">
        <v>53</v>
      </c>
      <c r="D21" s="55" t="s">
        <v>157</v>
      </c>
      <c r="E21" s="55">
        <v>1996</v>
      </c>
      <c r="F21" s="128">
        <v>59.8</v>
      </c>
    </row>
    <row r="22" spans="1:6" ht="12.75">
      <c r="A22" s="104"/>
      <c r="B22" s="104"/>
      <c r="C22" s="61" t="s">
        <v>158</v>
      </c>
      <c r="D22" s="55" t="s">
        <v>159</v>
      </c>
      <c r="E22" s="55">
        <v>1994</v>
      </c>
      <c r="F22" s="129"/>
    </row>
    <row r="23" spans="1:6" ht="12.75">
      <c r="A23" s="105"/>
      <c r="B23" s="105"/>
      <c r="C23" s="61" t="s">
        <v>160</v>
      </c>
      <c r="D23" s="55" t="s">
        <v>161</v>
      </c>
      <c r="E23" s="55">
        <v>1998</v>
      </c>
      <c r="F23" s="130"/>
    </row>
    <row r="24" spans="1:3" ht="12.75">
      <c r="A24" s="62"/>
      <c r="B24" s="62"/>
      <c r="C24" s="62"/>
    </row>
    <row r="25" spans="1:3" ht="12.75">
      <c r="A25" s="58"/>
      <c r="B25" s="58"/>
      <c r="C25" s="58"/>
    </row>
    <row r="26" spans="1:5" ht="12.75">
      <c r="A26" s="106" t="s">
        <v>30</v>
      </c>
      <c r="B26" s="106"/>
      <c r="C26" s="106"/>
      <c r="D26" s="106"/>
      <c r="E26" s="106"/>
    </row>
    <row r="27" spans="1:6" ht="12.75">
      <c r="A27" s="60" t="s">
        <v>33</v>
      </c>
      <c r="B27" s="60" t="s">
        <v>32</v>
      </c>
      <c r="C27" s="60" t="s">
        <v>37</v>
      </c>
      <c r="D27" s="63" t="s">
        <v>35</v>
      </c>
      <c r="E27" s="63" t="s">
        <v>36</v>
      </c>
      <c r="F27" s="133" t="s">
        <v>22</v>
      </c>
    </row>
    <row r="28" spans="1:6" ht="12.75">
      <c r="A28" s="102" t="s">
        <v>34</v>
      </c>
      <c r="B28" s="103" t="s">
        <v>72</v>
      </c>
      <c r="C28" s="83" t="s">
        <v>137</v>
      </c>
      <c r="D28" s="84" t="s">
        <v>138</v>
      </c>
      <c r="E28" s="84">
        <v>1991</v>
      </c>
      <c r="F28" s="128">
        <v>82.5</v>
      </c>
    </row>
    <row r="29" spans="1:6" ht="12.75">
      <c r="A29" s="102"/>
      <c r="B29" s="104"/>
      <c r="C29" s="83" t="s">
        <v>52</v>
      </c>
      <c r="D29" s="84" t="s">
        <v>139</v>
      </c>
      <c r="E29" s="84">
        <v>1991</v>
      </c>
      <c r="F29" s="129"/>
    </row>
    <row r="30" spans="1:6" ht="12.75">
      <c r="A30" s="102"/>
      <c r="B30" s="105"/>
      <c r="C30" s="83" t="s">
        <v>140</v>
      </c>
      <c r="D30" s="84" t="s">
        <v>141</v>
      </c>
      <c r="E30" s="84">
        <v>1993</v>
      </c>
      <c r="F30" s="130"/>
    </row>
    <row r="31" spans="1:6" ht="12.75">
      <c r="A31" s="102" t="s">
        <v>117</v>
      </c>
      <c r="B31" s="103" t="s">
        <v>73</v>
      </c>
      <c r="C31" s="61" t="s">
        <v>147</v>
      </c>
      <c r="D31" s="55" t="s">
        <v>148</v>
      </c>
      <c r="E31" s="55">
        <v>1997</v>
      </c>
      <c r="F31" s="128">
        <v>46.3</v>
      </c>
    </row>
    <row r="32" spans="1:6" ht="12.75">
      <c r="A32" s="102"/>
      <c r="B32" s="104"/>
      <c r="C32" s="61" t="s">
        <v>140</v>
      </c>
      <c r="D32" s="55" t="s">
        <v>149</v>
      </c>
      <c r="E32" s="55">
        <v>1997</v>
      </c>
      <c r="F32" s="129"/>
    </row>
    <row r="33" spans="1:6" ht="12.75">
      <c r="A33" s="102"/>
      <c r="B33" s="105"/>
      <c r="C33" s="61" t="s">
        <v>55</v>
      </c>
      <c r="D33" s="55" t="s">
        <v>150</v>
      </c>
      <c r="E33" s="55">
        <v>1999</v>
      </c>
      <c r="F33" s="130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5" ht="12.75">
      <c r="A36" s="106" t="s">
        <v>78</v>
      </c>
      <c r="B36" s="106"/>
      <c r="C36" s="106"/>
      <c r="D36" s="106"/>
      <c r="E36" s="106"/>
    </row>
    <row r="37" spans="1:6" ht="12.75">
      <c r="A37" s="60" t="s">
        <v>33</v>
      </c>
      <c r="B37" s="60" t="s">
        <v>32</v>
      </c>
      <c r="C37" s="60" t="s">
        <v>37</v>
      </c>
      <c r="D37" s="63" t="s">
        <v>35</v>
      </c>
      <c r="E37" s="63" t="s">
        <v>36</v>
      </c>
      <c r="F37" s="133" t="s">
        <v>22</v>
      </c>
    </row>
    <row r="38" spans="1:6" ht="12.75">
      <c r="A38" s="103">
        <v>1</v>
      </c>
      <c r="B38" s="103" t="s">
        <v>79</v>
      </c>
      <c r="C38" s="61" t="s">
        <v>164</v>
      </c>
      <c r="D38" s="55" t="s">
        <v>168</v>
      </c>
      <c r="E38" s="55">
        <v>1997</v>
      </c>
      <c r="F38" s="128">
        <v>71.2</v>
      </c>
    </row>
    <row r="39" spans="1:6" ht="12.75">
      <c r="A39" s="104"/>
      <c r="B39" s="104"/>
      <c r="C39" s="61" t="s">
        <v>147</v>
      </c>
      <c r="D39" s="55" t="s">
        <v>169</v>
      </c>
      <c r="E39" s="55">
        <v>1995</v>
      </c>
      <c r="F39" s="104"/>
    </row>
    <row r="40" spans="1:6" ht="12.75">
      <c r="A40" s="104"/>
      <c r="B40" s="104"/>
      <c r="C40" s="61" t="s">
        <v>165</v>
      </c>
      <c r="D40" s="55" t="s">
        <v>146</v>
      </c>
      <c r="E40" s="55">
        <v>1997</v>
      </c>
      <c r="F40" s="104"/>
    </row>
    <row r="41" spans="1:6" ht="12.75">
      <c r="A41" s="105"/>
      <c r="B41" s="105"/>
      <c r="C41" s="61" t="s">
        <v>166</v>
      </c>
      <c r="D41" s="55" t="s">
        <v>167</v>
      </c>
      <c r="E41" s="55">
        <v>1995</v>
      </c>
      <c r="F41" s="105"/>
    </row>
    <row r="42" spans="1:6" ht="12.75">
      <c r="A42" s="103">
        <v>2</v>
      </c>
      <c r="B42" s="103" t="s">
        <v>80</v>
      </c>
      <c r="C42" s="61" t="s">
        <v>142</v>
      </c>
      <c r="D42" s="55" t="s">
        <v>143</v>
      </c>
      <c r="E42" s="55">
        <v>1995</v>
      </c>
      <c r="F42" s="128">
        <v>68.3</v>
      </c>
    </row>
    <row r="43" spans="1:6" ht="12.75">
      <c r="A43" s="104"/>
      <c r="B43" s="104"/>
      <c r="C43" s="61" t="s">
        <v>144</v>
      </c>
      <c r="D43" s="55" t="s">
        <v>145</v>
      </c>
      <c r="E43" s="55">
        <v>1994</v>
      </c>
      <c r="F43" s="132"/>
    </row>
    <row r="44" spans="1:6" ht="12.75">
      <c r="A44" s="105"/>
      <c r="B44" s="105"/>
      <c r="C44" s="61" t="s">
        <v>47</v>
      </c>
      <c r="D44" s="55" t="s">
        <v>146</v>
      </c>
      <c r="E44" s="55">
        <v>1993</v>
      </c>
      <c r="F44" s="127"/>
    </row>
    <row r="45" spans="1:3" ht="12.75">
      <c r="A45" s="58"/>
      <c r="B45" s="58"/>
      <c r="C45" s="58"/>
    </row>
  </sheetData>
  <mergeCells count="36">
    <mergeCell ref="F31:F33"/>
    <mergeCell ref="F38:F41"/>
    <mergeCell ref="F42:F44"/>
    <mergeCell ref="F15:F17"/>
    <mergeCell ref="F18:F20"/>
    <mergeCell ref="F21:F23"/>
    <mergeCell ref="F28:F30"/>
    <mergeCell ref="F3:F5"/>
    <mergeCell ref="F6:F8"/>
    <mergeCell ref="F9:F11"/>
    <mergeCell ref="F12:F14"/>
    <mergeCell ref="B38:B41"/>
    <mergeCell ref="A21:A23"/>
    <mergeCell ref="A31:A33"/>
    <mergeCell ref="A42:A44"/>
    <mergeCell ref="A38:A41"/>
    <mergeCell ref="A1:E1"/>
    <mergeCell ref="A36:E36"/>
    <mergeCell ref="A26:E26"/>
    <mergeCell ref="A3:A5"/>
    <mergeCell ref="A6:A8"/>
    <mergeCell ref="A18:A20"/>
    <mergeCell ref="B42:B44"/>
    <mergeCell ref="B31:B33"/>
    <mergeCell ref="A12:A14"/>
    <mergeCell ref="A15:A17"/>
    <mergeCell ref="A28:A30"/>
    <mergeCell ref="B28:B30"/>
    <mergeCell ref="B12:B14"/>
    <mergeCell ref="B3:B5"/>
    <mergeCell ref="B15:B17"/>
    <mergeCell ref="B6:B8"/>
    <mergeCell ref="B9:B11"/>
    <mergeCell ref="B21:B23"/>
    <mergeCell ref="B18:B20"/>
    <mergeCell ref="A9:A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">
      <selection activeCell="D12" sqref="D12"/>
    </sheetView>
  </sheetViews>
  <sheetFormatPr defaultColWidth="9.140625" defaultRowHeight="12.75"/>
  <cols>
    <col min="2" max="2" width="18.57421875" style="0" customWidth="1"/>
    <col min="4" max="4" width="11.8515625" style="0" bestFit="1" customWidth="1"/>
    <col min="6" max="6" width="9.140625" style="101" customWidth="1"/>
  </cols>
  <sheetData>
    <row r="1" spans="1:5" ht="12.75">
      <c r="A1" s="106" t="s">
        <v>31</v>
      </c>
      <c r="B1" s="106"/>
      <c r="C1" s="106"/>
      <c r="D1" s="106"/>
      <c r="E1" s="106"/>
    </row>
    <row r="2" spans="1:6" ht="12.75">
      <c r="A2" s="60" t="s">
        <v>33</v>
      </c>
      <c r="B2" s="60" t="s">
        <v>32</v>
      </c>
      <c r="C2" s="60" t="s">
        <v>37</v>
      </c>
      <c r="D2" s="63" t="s">
        <v>35</v>
      </c>
      <c r="E2" s="63" t="s">
        <v>36</v>
      </c>
      <c r="F2" s="131" t="s">
        <v>22</v>
      </c>
    </row>
    <row r="3" spans="1:6" ht="12.75">
      <c r="A3" s="103">
        <v>1</v>
      </c>
      <c r="B3" s="103" t="s">
        <v>81</v>
      </c>
      <c r="C3" s="61" t="s">
        <v>123</v>
      </c>
      <c r="D3" s="55" t="s">
        <v>124</v>
      </c>
      <c r="E3" s="55">
        <v>1994</v>
      </c>
      <c r="F3" s="128">
        <v>111.6</v>
      </c>
    </row>
    <row r="4" spans="1:6" ht="12.75">
      <c r="A4" s="104"/>
      <c r="B4" s="104"/>
      <c r="C4" s="61" t="s">
        <v>42</v>
      </c>
      <c r="D4" s="55" t="s">
        <v>125</v>
      </c>
      <c r="E4" s="55">
        <v>1991</v>
      </c>
      <c r="F4" s="129"/>
    </row>
    <row r="5" spans="1:6" ht="12.75">
      <c r="A5" s="105"/>
      <c r="B5" s="105"/>
      <c r="C5" s="61" t="s">
        <v>40</v>
      </c>
      <c r="D5" s="55" t="s">
        <v>126</v>
      </c>
      <c r="E5" s="55">
        <v>1990</v>
      </c>
      <c r="F5" s="130"/>
    </row>
    <row r="6" spans="1:6" ht="12.75">
      <c r="A6" s="103">
        <v>2</v>
      </c>
      <c r="B6" s="103" t="s">
        <v>108</v>
      </c>
      <c r="C6" s="61" t="s">
        <v>59</v>
      </c>
      <c r="D6" s="55" t="s">
        <v>58</v>
      </c>
      <c r="E6" s="55">
        <v>1988</v>
      </c>
      <c r="F6" s="128">
        <v>107.3</v>
      </c>
    </row>
    <row r="7" spans="1:6" ht="12.75">
      <c r="A7" s="104"/>
      <c r="B7" s="104"/>
      <c r="C7" s="61" t="s">
        <v>57</v>
      </c>
      <c r="D7" s="55" t="s">
        <v>131</v>
      </c>
      <c r="E7" s="55">
        <v>1989</v>
      </c>
      <c r="F7" s="129"/>
    </row>
    <row r="8" spans="1:6" ht="12.75">
      <c r="A8" s="105"/>
      <c r="B8" s="105"/>
      <c r="C8" s="61" t="s">
        <v>132</v>
      </c>
      <c r="D8" s="55" t="s">
        <v>60</v>
      </c>
      <c r="E8" s="55">
        <v>1988</v>
      </c>
      <c r="F8" s="130"/>
    </row>
    <row r="9" spans="1:6" ht="12.75">
      <c r="A9" s="103">
        <v>3</v>
      </c>
      <c r="B9" s="103" t="s">
        <v>83</v>
      </c>
      <c r="C9" s="61" t="s">
        <v>127</v>
      </c>
      <c r="D9" s="55" t="s">
        <v>128</v>
      </c>
      <c r="E9" s="55">
        <v>1990</v>
      </c>
      <c r="F9" s="128">
        <v>87</v>
      </c>
    </row>
    <row r="10" spans="1:6" ht="12.75">
      <c r="A10" s="104"/>
      <c r="B10" s="104"/>
      <c r="C10" s="61" t="s">
        <v>57</v>
      </c>
      <c r="D10" s="55" t="s">
        <v>129</v>
      </c>
      <c r="E10" s="55">
        <v>1990</v>
      </c>
      <c r="F10" s="129"/>
    </row>
    <row r="11" spans="1:6" ht="12.75">
      <c r="A11" s="105"/>
      <c r="B11" s="105"/>
      <c r="C11" s="61" t="s">
        <v>130</v>
      </c>
      <c r="D11" s="55" t="s">
        <v>192</v>
      </c>
      <c r="E11" s="55">
        <v>1991</v>
      </c>
      <c r="F11" s="130"/>
    </row>
    <row r="12" spans="1:3" ht="12.75">
      <c r="A12" s="62"/>
      <c r="B12" s="62"/>
      <c r="C12" s="62"/>
    </row>
    <row r="13" spans="1:3" ht="12.75">
      <c r="A13" s="58"/>
      <c r="B13" s="58"/>
      <c r="C13" s="58"/>
    </row>
    <row r="14" spans="1:5" ht="12.75">
      <c r="A14" s="106" t="s">
        <v>38</v>
      </c>
      <c r="B14" s="106"/>
      <c r="C14" s="106"/>
      <c r="D14" s="106"/>
      <c r="E14" s="106"/>
    </row>
    <row r="15" spans="1:6" ht="12.75">
      <c r="A15" s="60" t="s">
        <v>33</v>
      </c>
      <c r="B15" s="60" t="s">
        <v>32</v>
      </c>
      <c r="C15" s="60" t="s">
        <v>37</v>
      </c>
      <c r="D15" s="63" t="s">
        <v>35</v>
      </c>
      <c r="E15" s="63" t="s">
        <v>36</v>
      </c>
      <c r="F15" s="131" t="s">
        <v>22</v>
      </c>
    </row>
    <row r="16" spans="1:6" ht="12.75">
      <c r="A16" s="102" t="s">
        <v>34</v>
      </c>
      <c r="B16" s="103" t="s">
        <v>84</v>
      </c>
      <c r="C16" s="61" t="s">
        <v>52</v>
      </c>
      <c r="D16" s="55" t="s">
        <v>121</v>
      </c>
      <c r="E16" s="55">
        <v>1992</v>
      </c>
      <c r="F16" s="128">
        <v>119.7</v>
      </c>
    </row>
    <row r="17" spans="1:6" ht="12.75">
      <c r="A17" s="102"/>
      <c r="B17" s="104"/>
      <c r="C17" s="61" t="s">
        <v>40</v>
      </c>
      <c r="D17" s="55" t="s">
        <v>66</v>
      </c>
      <c r="E17" s="55">
        <v>1989</v>
      </c>
      <c r="F17" s="129"/>
    </row>
    <row r="18" spans="1:6" ht="12.75">
      <c r="A18" s="102"/>
      <c r="B18" s="105"/>
      <c r="C18" s="61" t="s">
        <v>48</v>
      </c>
      <c r="D18" s="55" t="s">
        <v>65</v>
      </c>
      <c r="E18" s="55">
        <v>1989</v>
      </c>
      <c r="F18" s="130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5" ht="12.75">
      <c r="A21" s="106" t="s">
        <v>29</v>
      </c>
      <c r="B21" s="106"/>
      <c r="C21" s="106"/>
      <c r="D21" s="106"/>
      <c r="E21" s="106"/>
    </row>
    <row r="22" spans="1:6" ht="12.75">
      <c r="A22" s="60" t="s">
        <v>33</v>
      </c>
      <c r="B22" s="60" t="s">
        <v>32</v>
      </c>
      <c r="C22" s="60" t="s">
        <v>37</v>
      </c>
      <c r="D22" s="63" t="s">
        <v>35</v>
      </c>
      <c r="E22" s="63" t="s">
        <v>36</v>
      </c>
      <c r="F22" s="131" t="s">
        <v>22</v>
      </c>
    </row>
    <row r="23" spans="1:6" ht="12.75">
      <c r="A23" s="103">
        <v>1</v>
      </c>
      <c r="B23" s="103" t="s">
        <v>87</v>
      </c>
      <c r="C23" s="61" t="s">
        <v>43</v>
      </c>
      <c r="D23" s="55" t="s">
        <v>41</v>
      </c>
      <c r="E23" s="55">
        <v>1988</v>
      </c>
      <c r="F23" s="128">
        <v>149</v>
      </c>
    </row>
    <row r="24" spans="1:6" ht="12.75">
      <c r="A24" s="104"/>
      <c r="B24" s="104"/>
      <c r="C24" s="61" t="s">
        <v>118</v>
      </c>
      <c r="D24" s="55" t="s">
        <v>119</v>
      </c>
      <c r="E24" s="55">
        <v>1989</v>
      </c>
      <c r="F24" s="129"/>
    </row>
    <row r="25" spans="1:6" ht="12.75">
      <c r="A25" s="105"/>
      <c r="B25" s="105"/>
      <c r="C25" s="61" t="s">
        <v>54</v>
      </c>
      <c r="D25" s="55" t="s">
        <v>120</v>
      </c>
      <c r="E25" s="55">
        <v>1990</v>
      </c>
      <c r="F25" s="130"/>
    </row>
    <row r="26" spans="1:6" ht="12.75">
      <c r="A26" s="103">
        <v>2</v>
      </c>
      <c r="B26" s="103" t="s">
        <v>88</v>
      </c>
      <c r="C26" s="61" t="s">
        <v>122</v>
      </c>
      <c r="D26" s="55" t="s">
        <v>51</v>
      </c>
      <c r="E26" s="55">
        <v>1991</v>
      </c>
      <c r="F26" s="128">
        <v>124.3</v>
      </c>
    </row>
    <row r="27" spans="1:6" ht="12.75">
      <c r="A27" s="104"/>
      <c r="B27" s="104"/>
      <c r="C27" s="61" t="s">
        <v>49</v>
      </c>
      <c r="D27" s="55" t="s">
        <v>50</v>
      </c>
      <c r="E27" s="55">
        <v>1990</v>
      </c>
      <c r="F27" s="129"/>
    </row>
    <row r="28" spans="1:6" ht="12.75">
      <c r="A28" s="105"/>
      <c r="B28" s="105"/>
      <c r="C28" s="61" t="s">
        <v>43</v>
      </c>
      <c r="D28" s="55" t="s">
        <v>44</v>
      </c>
      <c r="E28" s="55">
        <v>1990</v>
      </c>
      <c r="F28" s="130"/>
    </row>
    <row r="29" spans="1:6" ht="12.75">
      <c r="A29" s="103">
        <v>3</v>
      </c>
      <c r="B29" s="103" t="s">
        <v>85</v>
      </c>
      <c r="C29" s="61" t="s">
        <v>133</v>
      </c>
      <c r="D29" s="55" t="s">
        <v>134</v>
      </c>
      <c r="E29" s="55">
        <v>1989</v>
      </c>
      <c r="F29" s="128">
        <v>112.2</v>
      </c>
    </row>
    <row r="30" spans="1:6" ht="12.75">
      <c r="A30" s="104"/>
      <c r="B30" s="104"/>
      <c r="C30" s="61" t="s">
        <v>135</v>
      </c>
      <c r="D30" s="55" t="s">
        <v>56</v>
      </c>
      <c r="E30" s="55">
        <v>1988</v>
      </c>
      <c r="F30" s="129"/>
    </row>
    <row r="31" spans="1:6" ht="12.75">
      <c r="A31" s="105"/>
      <c r="B31" s="105"/>
      <c r="C31" s="61" t="s">
        <v>64</v>
      </c>
      <c r="D31" s="55" t="s">
        <v>136</v>
      </c>
      <c r="E31" s="55">
        <v>1988</v>
      </c>
      <c r="F31" s="130"/>
    </row>
    <row r="32" spans="1:3" ht="12.75">
      <c r="A32" s="58"/>
      <c r="B32" s="58"/>
      <c r="C32" s="58"/>
    </row>
    <row r="33" spans="1:5" ht="12.75">
      <c r="A33" s="106" t="s">
        <v>78</v>
      </c>
      <c r="B33" s="106"/>
      <c r="C33" s="106"/>
      <c r="D33" s="106"/>
      <c r="E33" s="106"/>
    </row>
    <row r="34" spans="1:6" ht="12.75">
      <c r="A34" s="60" t="s">
        <v>33</v>
      </c>
      <c r="B34" s="60" t="s">
        <v>32</v>
      </c>
      <c r="C34" s="60" t="s">
        <v>37</v>
      </c>
      <c r="D34" s="63" t="s">
        <v>35</v>
      </c>
      <c r="E34" s="63" t="s">
        <v>36</v>
      </c>
      <c r="F34" s="131" t="s">
        <v>22</v>
      </c>
    </row>
    <row r="35" spans="1:6" ht="12.75">
      <c r="A35" s="102" t="s">
        <v>34</v>
      </c>
      <c r="B35" s="103" t="s">
        <v>170</v>
      </c>
      <c r="C35" s="61" t="s">
        <v>61</v>
      </c>
      <c r="D35" s="55" t="s">
        <v>62</v>
      </c>
      <c r="E35" s="55">
        <v>1991</v>
      </c>
      <c r="F35" s="128">
        <v>121.2</v>
      </c>
    </row>
    <row r="36" spans="1:6" ht="12.75">
      <c r="A36" s="102"/>
      <c r="B36" s="104"/>
      <c r="C36" s="61" t="s">
        <v>172</v>
      </c>
      <c r="D36" s="55" t="s">
        <v>63</v>
      </c>
      <c r="E36" s="55">
        <v>1991</v>
      </c>
      <c r="F36" s="129"/>
    </row>
    <row r="37" spans="1:6" ht="12.75">
      <c r="A37" s="102"/>
      <c r="B37" s="105"/>
      <c r="C37" s="61" t="s">
        <v>45</v>
      </c>
      <c r="D37" s="55" t="s">
        <v>46</v>
      </c>
      <c r="E37" s="55">
        <v>1988</v>
      </c>
      <c r="F37" s="130"/>
    </row>
  </sheetData>
  <mergeCells count="28">
    <mergeCell ref="F23:F25"/>
    <mergeCell ref="F26:F28"/>
    <mergeCell ref="F29:F31"/>
    <mergeCell ref="F35:F37"/>
    <mergeCell ref="F3:F5"/>
    <mergeCell ref="F6:F8"/>
    <mergeCell ref="F9:F11"/>
    <mergeCell ref="F16:F18"/>
    <mergeCell ref="A33:E33"/>
    <mergeCell ref="A35:A37"/>
    <mergeCell ref="A9:A11"/>
    <mergeCell ref="B29:B31"/>
    <mergeCell ref="B16:B18"/>
    <mergeCell ref="B35:B37"/>
    <mergeCell ref="A1:E1"/>
    <mergeCell ref="A21:E21"/>
    <mergeCell ref="A14:E14"/>
    <mergeCell ref="B3:B5"/>
    <mergeCell ref="B6:B8"/>
    <mergeCell ref="B9:B11"/>
    <mergeCell ref="A3:A5"/>
    <mergeCell ref="A6:A8"/>
    <mergeCell ref="B26:B28"/>
    <mergeCell ref="B23:B25"/>
    <mergeCell ref="A16:A18"/>
    <mergeCell ref="A23:A25"/>
    <mergeCell ref="A26:A28"/>
    <mergeCell ref="A29:A3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K9" sqref="K9"/>
    </sheetView>
  </sheetViews>
  <sheetFormatPr defaultColWidth="9.140625" defaultRowHeight="12.75"/>
  <cols>
    <col min="1" max="1" width="7.421875" style="0" customWidth="1"/>
    <col min="2" max="2" width="8.421875" style="0" customWidth="1"/>
    <col min="3" max="3" width="13.8515625" style="0" customWidth="1"/>
    <col min="4" max="4" width="18.28125" style="0" bestFit="1" customWidth="1"/>
    <col min="5" max="5" width="3.28125" style="0" bestFit="1" customWidth="1"/>
    <col min="6" max="6" width="17.28125" style="0" bestFit="1" customWidth="1"/>
    <col min="7" max="7" width="5.57421875" style="0" bestFit="1" customWidth="1"/>
  </cols>
  <sheetData>
    <row r="1" spans="1:7" s="4" customFormat="1" ht="12.75">
      <c r="A1" s="134" t="s">
        <v>188</v>
      </c>
      <c r="B1" s="134" t="s">
        <v>189</v>
      </c>
      <c r="C1" s="134" t="s">
        <v>1</v>
      </c>
      <c r="D1" s="134" t="s">
        <v>21</v>
      </c>
      <c r="E1" s="134" t="s">
        <v>190</v>
      </c>
      <c r="F1" s="134" t="s">
        <v>191</v>
      </c>
      <c r="G1" s="134" t="s">
        <v>22</v>
      </c>
    </row>
    <row r="2" spans="1:7" ht="12.75">
      <c r="A2" s="55">
        <v>1</v>
      </c>
      <c r="B2" s="55">
        <v>16</v>
      </c>
      <c r="C2" s="55" t="s">
        <v>29</v>
      </c>
      <c r="D2" s="55" t="s">
        <v>87</v>
      </c>
      <c r="E2" s="55" t="s">
        <v>82</v>
      </c>
      <c r="F2" s="55" t="s">
        <v>105</v>
      </c>
      <c r="G2" s="135">
        <v>149</v>
      </c>
    </row>
    <row r="3" spans="1:7" ht="12.75">
      <c r="A3" s="55">
        <v>2</v>
      </c>
      <c r="B3" s="55">
        <v>10</v>
      </c>
      <c r="C3" s="55" t="s">
        <v>29</v>
      </c>
      <c r="D3" s="55" t="s">
        <v>88</v>
      </c>
      <c r="E3" s="55" t="s">
        <v>82</v>
      </c>
      <c r="F3" s="55" t="s">
        <v>106</v>
      </c>
      <c r="G3" s="135">
        <v>124.26739427012278</v>
      </c>
    </row>
    <row r="4" spans="1:7" ht="12.75">
      <c r="A4" s="55">
        <v>3</v>
      </c>
      <c r="B4" s="55">
        <v>19</v>
      </c>
      <c r="C4" s="55" t="s">
        <v>78</v>
      </c>
      <c r="D4" s="55" t="s">
        <v>170</v>
      </c>
      <c r="E4" s="55" t="s">
        <v>82</v>
      </c>
      <c r="F4" s="55" t="s">
        <v>171</v>
      </c>
      <c r="G4" s="135">
        <v>121.22282855843565</v>
      </c>
    </row>
    <row r="5" spans="1:7" ht="12.75">
      <c r="A5" s="55">
        <v>4</v>
      </c>
      <c r="B5" s="55">
        <v>14</v>
      </c>
      <c r="C5" s="55" t="s">
        <v>38</v>
      </c>
      <c r="D5" s="55" t="s">
        <v>84</v>
      </c>
      <c r="E5" s="55" t="s">
        <v>82</v>
      </c>
      <c r="F5" s="55" t="s">
        <v>103</v>
      </c>
      <c r="G5" s="135">
        <v>119.68758526603</v>
      </c>
    </row>
    <row r="6" spans="1:7" ht="12.75">
      <c r="A6" s="55">
        <v>5</v>
      </c>
      <c r="B6" s="55">
        <v>2</v>
      </c>
      <c r="C6" s="55" t="s">
        <v>29</v>
      </c>
      <c r="D6" s="55" t="s">
        <v>85</v>
      </c>
      <c r="E6" s="55" t="s">
        <v>82</v>
      </c>
      <c r="F6" s="55" t="s">
        <v>104</v>
      </c>
      <c r="G6" s="135">
        <v>112.16780354706685</v>
      </c>
    </row>
    <row r="7" spans="1:7" ht="12.75">
      <c r="A7" s="55">
        <v>6</v>
      </c>
      <c r="B7" s="55">
        <v>7</v>
      </c>
      <c r="C7" s="55" t="s">
        <v>31</v>
      </c>
      <c r="D7" s="55" t="s">
        <v>81</v>
      </c>
      <c r="E7" s="55" t="s">
        <v>82</v>
      </c>
      <c r="F7" s="55" t="s">
        <v>101</v>
      </c>
      <c r="G7" s="135">
        <v>111.58026375625282</v>
      </c>
    </row>
    <row r="8" spans="1:7" ht="12.75">
      <c r="A8" s="55">
        <v>7</v>
      </c>
      <c r="B8" s="55">
        <v>9</v>
      </c>
      <c r="C8" s="55" t="s">
        <v>31</v>
      </c>
      <c r="D8" s="55" t="s">
        <v>108</v>
      </c>
      <c r="E8" s="55" t="s">
        <v>82</v>
      </c>
      <c r="F8" s="55" t="s">
        <v>109</v>
      </c>
      <c r="G8" s="135">
        <v>107.32742155525237</v>
      </c>
    </row>
    <row r="9" spans="1:7" ht="12.75">
      <c r="A9" s="55">
        <v>13</v>
      </c>
      <c r="B9" s="55">
        <v>15</v>
      </c>
      <c r="C9" s="55" t="s">
        <v>31</v>
      </c>
      <c r="D9" s="55" t="s">
        <v>83</v>
      </c>
      <c r="E9" s="55" t="s">
        <v>82</v>
      </c>
      <c r="F9" s="55" t="s">
        <v>102</v>
      </c>
      <c r="G9" s="135">
        <v>86.9868121873579</v>
      </c>
    </row>
    <row r="10" spans="1:7" ht="12.75">
      <c r="A10" s="55"/>
      <c r="B10" s="55"/>
      <c r="C10" s="55"/>
      <c r="D10" s="55"/>
      <c r="E10" s="55"/>
      <c r="F10" s="55"/>
      <c r="G10" s="135"/>
    </row>
    <row r="11" spans="1:7" ht="12.75">
      <c r="A11" s="55">
        <v>12</v>
      </c>
      <c r="B11" s="55">
        <v>20</v>
      </c>
      <c r="C11" s="55" t="s">
        <v>78</v>
      </c>
      <c r="D11" s="55" t="s">
        <v>186</v>
      </c>
      <c r="E11" s="55" t="s">
        <v>187</v>
      </c>
      <c r="F11" s="55"/>
      <c r="G11" s="135">
        <v>92.5379718053661</v>
      </c>
    </row>
    <row r="12" spans="1:7" ht="12.75">
      <c r="A12" s="55"/>
      <c r="B12" s="55"/>
      <c r="C12" s="55"/>
      <c r="D12" s="55"/>
      <c r="E12" s="55"/>
      <c r="F12" s="55"/>
      <c r="G12" s="135"/>
    </row>
    <row r="13" spans="1:7" ht="12.75">
      <c r="A13" s="55">
        <v>8</v>
      </c>
      <c r="B13" s="55">
        <v>4</v>
      </c>
      <c r="C13" s="55" t="s">
        <v>29</v>
      </c>
      <c r="D13" s="55" t="s">
        <v>76</v>
      </c>
      <c r="E13" s="55" t="s">
        <v>70</v>
      </c>
      <c r="F13" s="55" t="s">
        <v>97</v>
      </c>
      <c r="G13" s="135">
        <v>105.93906321055024</v>
      </c>
    </row>
    <row r="14" spans="1:7" ht="12.75">
      <c r="A14" s="55">
        <v>9</v>
      </c>
      <c r="B14" s="55">
        <v>12</v>
      </c>
      <c r="C14" s="55" t="s">
        <v>29</v>
      </c>
      <c r="D14" s="55" t="s">
        <v>75</v>
      </c>
      <c r="E14" s="55" t="s">
        <v>70</v>
      </c>
      <c r="F14" s="55" t="s">
        <v>96</v>
      </c>
      <c r="G14" s="135">
        <v>103.98863119599817</v>
      </c>
    </row>
    <row r="15" spans="1:7" ht="12.75">
      <c r="A15" s="55">
        <v>10</v>
      </c>
      <c r="B15" s="55">
        <v>6</v>
      </c>
      <c r="C15" s="55" t="s">
        <v>29</v>
      </c>
      <c r="D15" s="55" t="s">
        <v>71</v>
      </c>
      <c r="E15" s="55" t="s">
        <v>70</v>
      </c>
      <c r="F15" s="55" t="s">
        <v>89</v>
      </c>
      <c r="G15" s="135">
        <v>101.09777171441561</v>
      </c>
    </row>
    <row r="16" spans="1:7" ht="12.75">
      <c r="A16" s="55">
        <v>11</v>
      </c>
      <c r="B16" s="55">
        <v>3</v>
      </c>
      <c r="C16" s="55" t="s">
        <v>29</v>
      </c>
      <c r="D16" s="55" t="s">
        <v>92</v>
      </c>
      <c r="E16" s="55" t="s">
        <v>70</v>
      </c>
      <c r="F16" s="55" t="s">
        <v>93</v>
      </c>
      <c r="G16" s="135">
        <v>92.95952705775349</v>
      </c>
    </row>
    <row r="17" spans="1:7" ht="12.75">
      <c r="A17" s="55">
        <v>14</v>
      </c>
      <c r="B17" s="55">
        <v>8</v>
      </c>
      <c r="C17" s="55" t="s">
        <v>30</v>
      </c>
      <c r="D17" s="55" t="s">
        <v>72</v>
      </c>
      <c r="E17" s="55" t="s">
        <v>70</v>
      </c>
      <c r="F17" s="55" t="s">
        <v>90</v>
      </c>
      <c r="G17" s="135">
        <v>82.5093224192815</v>
      </c>
    </row>
    <row r="18" spans="1:7" ht="12.75">
      <c r="A18" s="55">
        <v>15</v>
      </c>
      <c r="B18" s="55">
        <v>5</v>
      </c>
      <c r="C18" s="55" t="s">
        <v>29</v>
      </c>
      <c r="D18" s="55" t="s">
        <v>86</v>
      </c>
      <c r="E18" s="55" t="s">
        <v>70</v>
      </c>
      <c r="F18" s="55" t="s">
        <v>94</v>
      </c>
      <c r="G18" s="135">
        <v>81.80172805820825</v>
      </c>
    </row>
    <row r="19" spans="1:7" ht="12.75">
      <c r="A19" s="55">
        <v>16</v>
      </c>
      <c r="B19" s="55">
        <v>11</v>
      </c>
      <c r="C19" s="55" t="s">
        <v>78</v>
      </c>
      <c r="D19" s="55" t="s">
        <v>79</v>
      </c>
      <c r="E19" s="55" t="s">
        <v>70</v>
      </c>
      <c r="F19" s="55" t="s">
        <v>100</v>
      </c>
      <c r="G19" s="135">
        <v>71.18462937698955</v>
      </c>
    </row>
    <row r="20" spans="1:7" ht="12.75">
      <c r="A20" s="55">
        <v>17</v>
      </c>
      <c r="B20" s="55">
        <v>17</v>
      </c>
      <c r="C20" s="55" t="s">
        <v>29</v>
      </c>
      <c r="D20" s="55" t="s">
        <v>74</v>
      </c>
      <c r="E20" s="55" t="s">
        <v>70</v>
      </c>
      <c r="F20" s="55" t="s">
        <v>95</v>
      </c>
      <c r="G20" s="135">
        <v>70.41336971350611</v>
      </c>
    </row>
    <row r="21" spans="1:7" ht="12.75">
      <c r="A21" s="55">
        <v>18</v>
      </c>
      <c r="B21" s="55">
        <v>1</v>
      </c>
      <c r="C21" s="55" t="s">
        <v>78</v>
      </c>
      <c r="D21" s="55" t="s">
        <v>80</v>
      </c>
      <c r="E21" s="55" t="s">
        <v>70</v>
      </c>
      <c r="F21" s="55" t="s">
        <v>99</v>
      </c>
      <c r="G21" s="135">
        <v>68.30059117780809</v>
      </c>
    </row>
    <row r="22" spans="1:7" ht="12.75">
      <c r="A22" s="55">
        <v>19</v>
      </c>
      <c r="B22" s="55">
        <v>13</v>
      </c>
      <c r="C22" s="55" t="s">
        <v>29</v>
      </c>
      <c r="D22" s="55" t="s">
        <v>77</v>
      </c>
      <c r="E22" s="55" t="s">
        <v>70</v>
      </c>
      <c r="F22" s="55" t="s">
        <v>98</v>
      </c>
      <c r="G22" s="135">
        <v>59.829467939972716</v>
      </c>
    </row>
    <row r="23" spans="1:7" ht="12.75">
      <c r="A23" s="55">
        <v>20</v>
      </c>
      <c r="B23" s="55">
        <v>18</v>
      </c>
      <c r="C23" s="55" t="s">
        <v>30</v>
      </c>
      <c r="D23" s="55" t="s">
        <v>73</v>
      </c>
      <c r="E23" s="55" t="s">
        <v>70</v>
      </c>
      <c r="F23" s="55" t="s">
        <v>91</v>
      </c>
      <c r="G23" s="135">
        <v>46.333333333333336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21"/>
    </sheetView>
  </sheetViews>
  <sheetFormatPr defaultColWidth="9.140625" defaultRowHeight="12.75"/>
  <cols>
    <col min="1" max="1" width="7.7109375" style="0" customWidth="1"/>
    <col min="2" max="2" width="12.57421875" style="0" customWidth="1"/>
    <col min="3" max="3" width="13.28125" style="0" bestFit="1" customWidth="1"/>
    <col min="4" max="4" width="18.28125" style="0" bestFit="1" customWidth="1"/>
    <col min="5" max="5" width="3.28125" style="0" bestFit="1" customWidth="1"/>
    <col min="6" max="6" width="17.28125" style="0" bestFit="1" customWidth="1"/>
    <col min="7" max="7" width="12.00390625" style="0" bestFit="1" customWidth="1"/>
  </cols>
  <sheetData>
    <row r="1" spans="1:7" s="4" customFormat="1" ht="12.75">
      <c r="A1" s="134" t="s">
        <v>188</v>
      </c>
      <c r="B1" s="134" t="s">
        <v>189</v>
      </c>
      <c r="C1" s="134" t="s">
        <v>1</v>
      </c>
      <c r="D1" s="134" t="s">
        <v>21</v>
      </c>
      <c r="E1" s="134" t="s">
        <v>190</v>
      </c>
      <c r="F1" s="134" t="s">
        <v>191</v>
      </c>
      <c r="G1" s="134" t="s">
        <v>22</v>
      </c>
    </row>
    <row r="2" spans="1:7" ht="12.75">
      <c r="A2" s="55">
        <v>1</v>
      </c>
      <c r="B2" s="55">
        <v>16</v>
      </c>
      <c r="C2" s="55" t="s">
        <v>29</v>
      </c>
      <c r="D2" s="55" t="s">
        <v>87</v>
      </c>
      <c r="E2" s="55" t="s">
        <v>82</v>
      </c>
      <c r="F2" s="55" t="s">
        <v>105</v>
      </c>
      <c r="G2" s="136">
        <v>149</v>
      </c>
    </row>
    <row r="3" spans="1:7" ht="12.75">
      <c r="A3" s="55">
        <v>2</v>
      </c>
      <c r="B3" s="55">
        <v>10</v>
      </c>
      <c r="C3" s="55" t="s">
        <v>29</v>
      </c>
      <c r="D3" s="55" t="s">
        <v>88</v>
      </c>
      <c r="E3" s="55" t="s">
        <v>82</v>
      </c>
      <c r="F3" s="55" t="s">
        <v>106</v>
      </c>
      <c r="G3" s="136">
        <v>124.26739427012278</v>
      </c>
    </row>
    <row r="4" spans="1:7" ht="12.75">
      <c r="A4" s="55">
        <v>3</v>
      </c>
      <c r="B4" s="55">
        <v>19</v>
      </c>
      <c r="C4" s="55" t="s">
        <v>78</v>
      </c>
      <c r="D4" s="55" t="s">
        <v>170</v>
      </c>
      <c r="E4" s="55" t="s">
        <v>82</v>
      </c>
      <c r="F4" s="55" t="s">
        <v>171</v>
      </c>
      <c r="G4" s="136">
        <v>121.22282855843565</v>
      </c>
    </row>
    <row r="5" spans="1:7" ht="12.75">
      <c r="A5" s="55">
        <v>4</v>
      </c>
      <c r="B5" s="55">
        <v>14</v>
      </c>
      <c r="C5" s="55" t="s">
        <v>38</v>
      </c>
      <c r="D5" s="55" t="s">
        <v>84</v>
      </c>
      <c r="E5" s="55" t="s">
        <v>82</v>
      </c>
      <c r="F5" s="55" t="s">
        <v>103</v>
      </c>
      <c r="G5" s="136">
        <v>119.68758526603</v>
      </c>
    </row>
    <row r="6" spans="1:7" ht="12.75">
      <c r="A6" s="55">
        <v>5</v>
      </c>
      <c r="B6" s="55">
        <v>2</v>
      </c>
      <c r="C6" s="55" t="s">
        <v>29</v>
      </c>
      <c r="D6" s="55" t="s">
        <v>85</v>
      </c>
      <c r="E6" s="55" t="s">
        <v>82</v>
      </c>
      <c r="F6" s="55" t="s">
        <v>104</v>
      </c>
      <c r="G6" s="136">
        <v>112.16780354706685</v>
      </c>
    </row>
    <row r="7" spans="1:7" ht="12.75">
      <c r="A7" s="55">
        <v>6</v>
      </c>
      <c r="B7" s="55">
        <v>7</v>
      </c>
      <c r="C7" s="55" t="s">
        <v>31</v>
      </c>
      <c r="D7" s="55" t="s">
        <v>81</v>
      </c>
      <c r="E7" s="55" t="s">
        <v>82</v>
      </c>
      <c r="F7" s="55" t="s">
        <v>101</v>
      </c>
      <c r="G7" s="136">
        <v>111.58026375625282</v>
      </c>
    </row>
    <row r="8" spans="1:7" ht="12.75">
      <c r="A8" s="55">
        <v>7</v>
      </c>
      <c r="B8" s="55">
        <v>9</v>
      </c>
      <c r="C8" s="55" t="s">
        <v>31</v>
      </c>
      <c r="D8" s="55" t="s">
        <v>108</v>
      </c>
      <c r="E8" s="55" t="s">
        <v>82</v>
      </c>
      <c r="F8" s="55" t="s">
        <v>109</v>
      </c>
      <c r="G8" s="136">
        <v>107.32742155525237</v>
      </c>
    </row>
    <row r="9" spans="1:7" ht="12.75">
      <c r="A9" s="55">
        <v>8</v>
      </c>
      <c r="B9" s="55">
        <v>4</v>
      </c>
      <c r="C9" s="55" t="s">
        <v>29</v>
      </c>
      <c r="D9" s="55" t="s">
        <v>76</v>
      </c>
      <c r="E9" s="55" t="s">
        <v>70</v>
      </c>
      <c r="F9" s="55" t="s">
        <v>97</v>
      </c>
      <c r="G9" s="136">
        <v>105.93906321055024</v>
      </c>
    </row>
    <row r="10" spans="1:7" ht="12.75">
      <c r="A10" s="55">
        <v>9</v>
      </c>
      <c r="B10" s="55">
        <v>12</v>
      </c>
      <c r="C10" s="55" t="s">
        <v>29</v>
      </c>
      <c r="D10" s="55" t="s">
        <v>75</v>
      </c>
      <c r="E10" s="55" t="s">
        <v>70</v>
      </c>
      <c r="F10" s="55" t="s">
        <v>96</v>
      </c>
      <c r="G10" s="136">
        <v>103.98863119599817</v>
      </c>
    </row>
    <row r="11" spans="1:7" ht="12.75">
      <c r="A11" s="55">
        <v>10</v>
      </c>
      <c r="B11" s="55">
        <v>6</v>
      </c>
      <c r="C11" s="55" t="s">
        <v>29</v>
      </c>
      <c r="D11" s="55" t="s">
        <v>71</v>
      </c>
      <c r="E11" s="55" t="s">
        <v>70</v>
      </c>
      <c r="F11" s="55" t="s">
        <v>89</v>
      </c>
      <c r="G11" s="136">
        <v>101.09777171441561</v>
      </c>
    </row>
    <row r="12" spans="1:7" ht="12.75">
      <c r="A12" s="55">
        <v>11</v>
      </c>
      <c r="B12" s="55">
        <v>3</v>
      </c>
      <c r="C12" s="55" t="s">
        <v>29</v>
      </c>
      <c r="D12" s="55" t="s">
        <v>92</v>
      </c>
      <c r="E12" s="55" t="s">
        <v>70</v>
      </c>
      <c r="F12" s="55" t="s">
        <v>93</v>
      </c>
      <c r="G12" s="136">
        <v>92.95952705775349</v>
      </c>
    </row>
    <row r="13" spans="1:7" ht="12.75">
      <c r="A13" s="55">
        <v>12</v>
      </c>
      <c r="B13" s="55">
        <v>20</v>
      </c>
      <c r="C13" s="55" t="s">
        <v>78</v>
      </c>
      <c r="D13" s="55" t="s">
        <v>186</v>
      </c>
      <c r="E13" s="55" t="s">
        <v>187</v>
      </c>
      <c r="F13" s="55"/>
      <c r="G13" s="136">
        <v>92.5379718053661</v>
      </c>
    </row>
    <row r="14" spans="1:7" ht="12.75">
      <c r="A14" s="55">
        <v>13</v>
      </c>
      <c r="B14" s="55">
        <v>15</v>
      </c>
      <c r="C14" s="55" t="s">
        <v>31</v>
      </c>
      <c r="D14" s="55" t="s">
        <v>83</v>
      </c>
      <c r="E14" s="55" t="s">
        <v>82</v>
      </c>
      <c r="F14" s="55" t="s">
        <v>102</v>
      </c>
      <c r="G14" s="136">
        <v>86.9868121873579</v>
      </c>
    </row>
    <row r="15" spans="1:7" ht="12.75">
      <c r="A15" s="55">
        <v>14</v>
      </c>
      <c r="B15" s="55">
        <v>8</v>
      </c>
      <c r="C15" s="55" t="s">
        <v>30</v>
      </c>
      <c r="D15" s="55" t="s">
        <v>72</v>
      </c>
      <c r="E15" s="55" t="s">
        <v>70</v>
      </c>
      <c r="F15" s="55" t="s">
        <v>90</v>
      </c>
      <c r="G15" s="136">
        <v>82.5093224192815</v>
      </c>
    </row>
    <row r="16" spans="1:7" ht="12.75">
      <c r="A16" s="55">
        <v>15</v>
      </c>
      <c r="B16" s="55">
        <v>5</v>
      </c>
      <c r="C16" s="55" t="s">
        <v>29</v>
      </c>
      <c r="D16" s="55" t="s">
        <v>86</v>
      </c>
      <c r="E16" s="55" t="s">
        <v>70</v>
      </c>
      <c r="F16" s="55" t="s">
        <v>94</v>
      </c>
      <c r="G16" s="136">
        <v>81.80172805820825</v>
      </c>
    </row>
    <row r="17" spans="1:7" ht="12.75">
      <c r="A17" s="55">
        <v>16</v>
      </c>
      <c r="B17" s="55">
        <v>11</v>
      </c>
      <c r="C17" s="55" t="s">
        <v>78</v>
      </c>
      <c r="D17" s="55" t="s">
        <v>79</v>
      </c>
      <c r="E17" s="55" t="s">
        <v>70</v>
      </c>
      <c r="F17" s="55" t="s">
        <v>100</v>
      </c>
      <c r="G17" s="136">
        <v>71.18462937698955</v>
      </c>
    </row>
    <row r="18" spans="1:7" ht="12.75">
      <c r="A18" s="55">
        <v>17</v>
      </c>
      <c r="B18" s="55">
        <v>17</v>
      </c>
      <c r="C18" s="55" t="s">
        <v>29</v>
      </c>
      <c r="D18" s="55" t="s">
        <v>74</v>
      </c>
      <c r="E18" s="55" t="s">
        <v>70</v>
      </c>
      <c r="F18" s="55" t="s">
        <v>95</v>
      </c>
      <c r="G18" s="136">
        <v>70.41336971350611</v>
      </c>
    </row>
    <row r="19" spans="1:7" ht="12.75">
      <c r="A19" s="55">
        <v>18</v>
      </c>
      <c r="B19" s="55">
        <v>1</v>
      </c>
      <c r="C19" s="55" t="s">
        <v>78</v>
      </c>
      <c r="D19" s="55" t="s">
        <v>80</v>
      </c>
      <c r="E19" s="55" t="s">
        <v>70</v>
      </c>
      <c r="F19" s="55" t="s">
        <v>99</v>
      </c>
      <c r="G19" s="136">
        <v>68.30059117780809</v>
      </c>
    </row>
    <row r="20" spans="1:7" ht="12.75">
      <c r="A20" s="55">
        <v>19</v>
      </c>
      <c r="B20" s="55">
        <v>13</v>
      </c>
      <c r="C20" s="55" t="s">
        <v>29</v>
      </c>
      <c r="D20" s="55" t="s">
        <v>77</v>
      </c>
      <c r="E20" s="55" t="s">
        <v>70</v>
      </c>
      <c r="F20" s="55" t="s">
        <v>98</v>
      </c>
      <c r="G20" s="136">
        <v>59.829467939972716</v>
      </c>
    </row>
    <row r="21" spans="1:7" ht="12.75">
      <c r="A21" s="55">
        <v>20</v>
      </c>
      <c r="B21" s="55">
        <v>18</v>
      </c>
      <c r="C21" s="55" t="s">
        <v>30</v>
      </c>
      <c r="D21" s="55" t="s">
        <v>73</v>
      </c>
      <c r="E21" s="55" t="s">
        <v>70</v>
      </c>
      <c r="F21" s="55" t="s">
        <v>91</v>
      </c>
      <c r="G21" s="136">
        <v>46.333333333333336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O11" sqref="O11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13.7109375" style="0" customWidth="1"/>
    <col min="4" max="4" width="16.8515625" style="0" customWidth="1"/>
    <col min="5" max="5" width="4.28125" style="0" customWidth="1"/>
    <col min="6" max="6" width="18.8515625" style="0" customWidth="1"/>
    <col min="7" max="7" width="9.57421875" style="0" bestFit="1" customWidth="1"/>
    <col min="8" max="8" width="7.57421875" style="0" customWidth="1"/>
    <col min="9" max="21" width="5.421875" style="0" customWidth="1"/>
    <col min="22" max="22" width="8.00390625" style="0" customWidth="1"/>
    <col min="23" max="23" width="8.140625" style="0" bestFit="1" customWidth="1"/>
    <col min="24" max="25" width="7.140625" style="0" bestFit="1" customWidth="1"/>
    <col min="26" max="26" width="9.7109375" style="0" customWidth="1"/>
    <col min="27" max="27" width="7.7109375" style="0" customWidth="1"/>
    <col min="28" max="28" width="16.28125" style="0" customWidth="1"/>
    <col min="29" max="29" width="12.28125" style="0" bestFit="1" customWidth="1"/>
    <col min="30" max="30" width="13.28125" style="0" bestFit="1" customWidth="1"/>
    <col min="31" max="31" width="11.140625" style="0" bestFit="1" customWidth="1"/>
    <col min="32" max="32" width="2.28125" style="0" bestFit="1" customWidth="1"/>
    <col min="33" max="16384" width="7.7109375" style="0" customWidth="1"/>
  </cols>
  <sheetData>
    <row r="1" spans="1:34" ht="18">
      <c r="A1" s="5" t="s">
        <v>67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"/>
      <c r="X1" s="2"/>
      <c r="Z1" s="2"/>
      <c r="AB1" s="64"/>
      <c r="AC1" s="64"/>
      <c r="AD1" s="64"/>
      <c r="AE1" s="64"/>
      <c r="AF1" s="64"/>
      <c r="AG1" s="64"/>
      <c r="AH1" s="64"/>
    </row>
    <row r="2" spans="1:34" ht="15" customHeight="1">
      <c r="A2" s="116" t="s">
        <v>19</v>
      </c>
      <c r="B2" s="118" t="s">
        <v>20</v>
      </c>
      <c r="C2" s="119"/>
      <c r="D2" s="119"/>
      <c r="E2" s="120"/>
      <c r="F2" s="75"/>
      <c r="G2" s="122" t="s">
        <v>22</v>
      </c>
      <c r="H2" s="123"/>
      <c r="I2" s="22" t="s">
        <v>18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3"/>
      <c r="V2" s="118" t="s">
        <v>14</v>
      </c>
      <c r="W2" s="119"/>
      <c r="X2" s="119"/>
      <c r="Y2" s="119"/>
      <c r="Z2" s="119"/>
      <c r="AA2" s="126"/>
      <c r="AB2" s="115"/>
      <c r="AC2" s="115"/>
      <c r="AD2" s="115"/>
      <c r="AE2" s="115"/>
      <c r="AF2" s="115"/>
      <c r="AG2" s="64"/>
      <c r="AH2" s="64"/>
    </row>
    <row r="3" spans="1:34" ht="12.75" customHeight="1">
      <c r="A3" s="117"/>
      <c r="B3" s="109"/>
      <c r="C3" s="110"/>
      <c r="D3" s="110"/>
      <c r="E3" s="121"/>
      <c r="F3" s="76"/>
      <c r="G3" s="124"/>
      <c r="H3" s="125"/>
      <c r="I3" s="24">
        <v>1</v>
      </c>
      <c r="J3" s="20">
        <f aca="true" t="shared" si="0" ref="J3:U3">I3+1</f>
        <v>2</v>
      </c>
      <c r="K3" s="20">
        <f t="shared" si="0"/>
        <v>3</v>
      </c>
      <c r="L3" s="20">
        <f t="shared" si="0"/>
        <v>4</v>
      </c>
      <c r="M3" s="20">
        <f t="shared" si="0"/>
        <v>5</v>
      </c>
      <c r="N3" s="20">
        <f t="shared" si="0"/>
        <v>6</v>
      </c>
      <c r="O3" s="20">
        <f t="shared" si="0"/>
        <v>7</v>
      </c>
      <c r="P3" s="20">
        <f t="shared" si="0"/>
        <v>8</v>
      </c>
      <c r="Q3" s="20">
        <f t="shared" si="0"/>
        <v>9</v>
      </c>
      <c r="R3" s="20">
        <f t="shared" si="0"/>
        <v>10</v>
      </c>
      <c r="S3" s="20">
        <f t="shared" si="0"/>
        <v>11</v>
      </c>
      <c r="T3" s="20">
        <f t="shared" si="0"/>
        <v>12</v>
      </c>
      <c r="U3" s="25">
        <f t="shared" si="0"/>
        <v>13</v>
      </c>
      <c r="V3" s="109"/>
      <c r="W3" s="110"/>
      <c r="X3" s="110"/>
      <c r="Y3" s="110"/>
      <c r="Z3" s="110"/>
      <c r="AA3" s="111"/>
      <c r="AB3" s="115"/>
      <c r="AC3" s="115"/>
      <c r="AD3" s="115"/>
      <c r="AE3" s="115"/>
      <c r="AF3" s="115"/>
      <c r="AG3" s="64"/>
      <c r="AH3" s="64"/>
    </row>
    <row r="4" spans="1:34" ht="12.75" customHeight="1">
      <c r="A4" s="137"/>
      <c r="B4" s="50" t="s">
        <v>0</v>
      </c>
      <c r="C4" s="51" t="s">
        <v>1</v>
      </c>
      <c r="D4" s="51" t="s">
        <v>21</v>
      </c>
      <c r="E4" s="52" t="s">
        <v>69</v>
      </c>
      <c r="F4" s="77" t="s">
        <v>107</v>
      </c>
      <c r="G4" s="138" t="s">
        <v>24</v>
      </c>
      <c r="H4" s="139" t="s">
        <v>15</v>
      </c>
      <c r="I4" s="50" t="s">
        <v>114</v>
      </c>
      <c r="J4" s="140" t="s">
        <v>2</v>
      </c>
      <c r="K4" s="140" t="s">
        <v>3</v>
      </c>
      <c r="L4" s="140" t="s">
        <v>11</v>
      </c>
      <c r="M4" s="140" t="s">
        <v>4</v>
      </c>
      <c r="N4" s="140" t="s">
        <v>5</v>
      </c>
      <c r="O4" s="4" t="s">
        <v>6</v>
      </c>
      <c r="P4" s="140" t="s">
        <v>12</v>
      </c>
      <c r="Q4" s="140" t="s">
        <v>115</v>
      </c>
      <c r="R4" s="140" t="s">
        <v>116</v>
      </c>
      <c r="S4" s="140" t="s">
        <v>16</v>
      </c>
      <c r="T4" s="140" t="s">
        <v>17</v>
      </c>
      <c r="U4" s="141" t="s">
        <v>7</v>
      </c>
      <c r="V4" s="26" t="s">
        <v>8</v>
      </c>
      <c r="W4" s="21" t="s">
        <v>9</v>
      </c>
      <c r="X4" s="21" t="s">
        <v>10</v>
      </c>
      <c r="Y4" s="21" t="s">
        <v>13</v>
      </c>
      <c r="Z4" s="21" t="s">
        <v>23</v>
      </c>
      <c r="AA4" s="65" t="s">
        <v>22</v>
      </c>
      <c r="AB4" s="67"/>
      <c r="AC4" s="68"/>
      <c r="AD4" s="66"/>
      <c r="AE4" s="66"/>
      <c r="AF4" s="66"/>
      <c r="AG4" s="64"/>
      <c r="AH4" s="64"/>
    </row>
    <row r="5" spans="1:34" ht="12.75" customHeight="1">
      <c r="A5" s="56">
        <f aca="true" t="shared" si="1" ref="A5:A24">IF(G5&gt;$G$5,0,1)+IF(G5&gt;$G$6,0,1)+IF(G5&gt;$G$7,0,1)+IF(G5&gt;$G$8,0,1)+IF(G5&gt;$G$9,0,1)+IF(G5&gt;$G$10,0,1)+IF(G5&gt;$G$11,0,1)+IF(G5&gt;$G$12,0,1)+IF(G5&gt;$G$13,0,1)+IF(G5&gt;$G$14,0,1)+IF(G5&gt;$G$15,0,1)+IF(G5&gt;$G$16,0,1)+IF(G5&gt;$G$17,0,1)+IF(G5&gt;$G$18,0,1)+IF(G5&gt;$G$19,0,1)+IF(G5&gt;$G$20,0,1)+IF(G5&gt;$G$24,0,1)</f>
        <v>16</v>
      </c>
      <c r="B5" s="145">
        <v>1</v>
      </c>
      <c r="C5" s="145" t="s">
        <v>78</v>
      </c>
      <c r="D5" s="145" t="s">
        <v>80</v>
      </c>
      <c r="E5" s="145" t="s">
        <v>70</v>
      </c>
      <c r="F5" s="145" t="s">
        <v>99</v>
      </c>
      <c r="G5" s="146">
        <f aca="true" t="shared" si="2" ref="G5:G24">H5+AA5</f>
        <v>68.30059117780809</v>
      </c>
      <c r="H5" s="89">
        <f aca="true" t="shared" si="3" ref="H5:H24">SUM(I5:U5)</f>
        <v>59.33333333333333</v>
      </c>
      <c r="I5" s="6">
        <v>4</v>
      </c>
      <c r="J5" s="7">
        <v>1</v>
      </c>
      <c r="K5" s="94">
        <f>13/3</f>
        <v>4.333333333333333</v>
      </c>
      <c r="L5" s="7">
        <v>10</v>
      </c>
      <c r="M5" s="7">
        <v>1</v>
      </c>
      <c r="N5" s="7">
        <v>1</v>
      </c>
      <c r="O5" s="7">
        <v>8</v>
      </c>
      <c r="P5" s="7">
        <v>5</v>
      </c>
      <c r="Q5" s="7">
        <v>1</v>
      </c>
      <c r="R5" s="7">
        <v>10</v>
      </c>
      <c r="S5" s="7">
        <v>5</v>
      </c>
      <c r="T5" s="7">
        <v>0</v>
      </c>
      <c r="U5" s="9">
        <v>9</v>
      </c>
      <c r="V5" s="27">
        <v>0</v>
      </c>
      <c r="W5" s="8">
        <v>0.035486111111111114</v>
      </c>
      <c r="X5" s="8">
        <f aca="true" t="shared" si="4" ref="X5:X24">W5-V5</f>
        <v>0.035486111111111114</v>
      </c>
      <c r="Y5" s="8">
        <v>0</v>
      </c>
      <c r="Z5" s="38">
        <f aca="true" t="shared" si="5" ref="Z5:Z24">X5-Y5</f>
        <v>0.035486111111111114</v>
      </c>
      <c r="AA5" s="87">
        <f>$D$32*((MAX($Z$5:$Z$24)-Z5)/(MAX($Z$5:$Z$24)-MIN($Z$5:$Z$24)))+1</f>
        <v>8.967257844474759</v>
      </c>
      <c r="AB5" s="69"/>
      <c r="AC5" s="70"/>
      <c r="AD5" s="71"/>
      <c r="AE5" s="72"/>
      <c r="AF5" s="49"/>
      <c r="AG5" s="64"/>
      <c r="AH5" s="64"/>
    </row>
    <row r="6" spans="1:34" ht="12.75" customHeight="1">
      <c r="A6" s="56">
        <f t="shared" si="1"/>
        <v>4</v>
      </c>
      <c r="B6" s="64">
        <v>2</v>
      </c>
      <c r="C6" s="64" t="s">
        <v>29</v>
      </c>
      <c r="D6" s="64" t="s">
        <v>85</v>
      </c>
      <c r="E6" s="64" t="s">
        <v>82</v>
      </c>
      <c r="F6" s="64" t="s">
        <v>104</v>
      </c>
      <c r="G6" s="85">
        <f t="shared" si="2"/>
        <v>112.16780354706685</v>
      </c>
      <c r="H6" s="90">
        <f t="shared" si="3"/>
        <v>86</v>
      </c>
      <c r="I6" s="6">
        <v>4</v>
      </c>
      <c r="J6" s="11">
        <v>8</v>
      </c>
      <c r="K6" s="95">
        <v>4</v>
      </c>
      <c r="L6" s="11">
        <v>10</v>
      </c>
      <c r="M6" s="11">
        <v>8</v>
      </c>
      <c r="N6" s="11">
        <v>10</v>
      </c>
      <c r="O6" s="11">
        <v>9</v>
      </c>
      <c r="P6" s="11">
        <v>6</v>
      </c>
      <c r="Q6" s="11">
        <v>8</v>
      </c>
      <c r="R6" s="11">
        <v>10</v>
      </c>
      <c r="S6" s="11">
        <v>0</v>
      </c>
      <c r="T6" s="11">
        <v>2</v>
      </c>
      <c r="U6" s="13">
        <v>7</v>
      </c>
      <c r="V6" s="28">
        <v>0.003472222222222222</v>
      </c>
      <c r="W6" s="12">
        <v>0.037245370370370366</v>
      </c>
      <c r="X6" s="12">
        <f t="shared" si="4"/>
        <v>0.03377314814814814</v>
      </c>
      <c r="Y6" s="12">
        <v>0.007407407407407407</v>
      </c>
      <c r="Z6" s="39">
        <f t="shared" si="5"/>
        <v>0.026365740740740735</v>
      </c>
      <c r="AA6" s="87">
        <f aca="true" t="shared" si="6" ref="AA6:AA24">$D$32*((MAX($Z$5:$Z$24)-Z6)/(MAX($Z$5:$Z$24)-MIN($Z$5:$Z$24)))+1</f>
        <v>26.167803547066846</v>
      </c>
      <c r="AB6" s="69"/>
      <c r="AC6" s="70"/>
      <c r="AD6" s="71"/>
      <c r="AE6" s="72"/>
      <c r="AF6" s="49"/>
      <c r="AG6" s="64"/>
      <c r="AH6" s="64"/>
    </row>
    <row r="7" spans="1:34" ht="12.75" customHeight="1">
      <c r="A7" s="56">
        <f t="shared" si="1"/>
        <v>10</v>
      </c>
      <c r="B7" s="64">
        <v>3</v>
      </c>
      <c r="C7" s="64" t="s">
        <v>29</v>
      </c>
      <c r="D7" s="64" t="s">
        <v>92</v>
      </c>
      <c r="E7" s="64" t="s">
        <v>70</v>
      </c>
      <c r="F7" s="64" t="s">
        <v>93</v>
      </c>
      <c r="G7" s="85">
        <f t="shared" si="2"/>
        <v>92.95952705775349</v>
      </c>
      <c r="H7" s="90">
        <f t="shared" si="3"/>
        <v>66.33333333333333</v>
      </c>
      <c r="I7" s="6">
        <v>1</v>
      </c>
      <c r="J7" s="11">
        <v>3</v>
      </c>
      <c r="K7" s="95">
        <f>16/3</f>
        <v>5.333333333333333</v>
      </c>
      <c r="L7" s="11">
        <v>9</v>
      </c>
      <c r="M7" s="11">
        <v>5</v>
      </c>
      <c r="N7" s="11">
        <v>7</v>
      </c>
      <c r="O7" s="11">
        <v>6</v>
      </c>
      <c r="P7" s="11">
        <v>3</v>
      </c>
      <c r="Q7" s="11">
        <v>5</v>
      </c>
      <c r="R7" s="11">
        <v>10</v>
      </c>
      <c r="S7" s="11">
        <v>5</v>
      </c>
      <c r="T7" s="11">
        <v>2</v>
      </c>
      <c r="U7" s="13">
        <v>5</v>
      </c>
      <c r="V7" s="28">
        <v>0.006944444444444444</v>
      </c>
      <c r="W7" s="12">
        <v>0.041574074074074076</v>
      </c>
      <c r="X7" s="12">
        <f t="shared" si="4"/>
        <v>0.034629629629629635</v>
      </c>
      <c r="Y7" s="12">
        <v>0.008506944444444444</v>
      </c>
      <c r="Z7" s="39">
        <f t="shared" si="5"/>
        <v>0.026122685185185193</v>
      </c>
      <c r="AA7" s="87">
        <f t="shared" si="6"/>
        <v>26.626193724420162</v>
      </c>
      <c r="AB7" s="69"/>
      <c r="AC7" s="70"/>
      <c r="AD7" s="71"/>
      <c r="AE7" s="72"/>
      <c r="AF7" s="49"/>
      <c r="AG7" s="64"/>
      <c r="AH7" s="64"/>
    </row>
    <row r="8" spans="1:34" ht="12.75" customHeight="1">
      <c r="A8" s="56">
        <f t="shared" si="1"/>
        <v>7</v>
      </c>
      <c r="B8" s="64">
        <v>4</v>
      </c>
      <c r="C8" s="64" t="s">
        <v>29</v>
      </c>
      <c r="D8" s="64" t="s">
        <v>76</v>
      </c>
      <c r="E8" s="64" t="s">
        <v>70</v>
      </c>
      <c r="F8" s="64" t="s">
        <v>97</v>
      </c>
      <c r="G8" s="85">
        <f t="shared" si="2"/>
        <v>105.93906321055024</v>
      </c>
      <c r="H8" s="90">
        <f t="shared" si="3"/>
        <v>84.33333333333333</v>
      </c>
      <c r="I8" s="10">
        <v>3</v>
      </c>
      <c r="J8" s="11">
        <v>7</v>
      </c>
      <c r="K8" s="95">
        <f>13/3</f>
        <v>4.333333333333333</v>
      </c>
      <c r="L8" s="11">
        <v>9</v>
      </c>
      <c r="M8" s="11">
        <v>9</v>
      </c>
      <c r="N8" s="11">
        <v>9</v>
      </c>
      <c r="O8" s="11">
        <v>9</v>
      </c>
      <c r="P8" s="11">
        <v>5</v>
      </c>
      <c r="Q8" s="11">
        <v>4</v>
      </c>
      <c r="R8" s="11">
        <v>9</v>
      </c>
      <c r="S8" s="11">
        <v>1</v>
      </c>
      <c r="T8" s="11">
        <v>8</v>
      </c>
      <c r="U8" s="13">
        <v>7</v>
      </c>
      <c r="V8" s="28">
        <v>0.010416666666666666</v>
      </c>
      <c r="W8" s="12">
        <v>0.0440625</v>
      </c>
      <c r="X8" s="12">
        <f t="shared" si="4"/>
        <v>0.03364583333333333</v>
      </c>
      <c r="Y8" s="12">
        <v>0.004861111111111111</v>
      </c>
      <c r="Z8" s="39">
        <f t="shared" si="5"/>
        <v>0.028784722222222222</v>
      </c>
      <c r="AA8" s="87">
        <f t="shared" si="6"/>
        <v>21.60572987721691</v>
      </c>
      <c r="AB8" s="69"/>
      <c r="AC8" s="70"/>
      <c r="AD8" s="71"/>
      <c r="AE8" s="46"/>
      <c r="AF8" s="49"/>
      <c r="AG8" s="64"/>
      <c r="AH8" s="64"/>
    </row>
    <row r="9" spans="1:34" ht="12.75" customHeight="1">
      <c r="A9" s="56">
        <f t="shared" si="1"/>
        <v>14</v>
      </c>
      <c r="B9" s="64">
        <v>5</v>
      </c>
      <c r="C9" s="64" t="s">
        <v>29</v>
      </c>
      <c r="D9" s="64" t="s">
        <v>86</v>
      </c>
      <c r="E9" s="64" t="s">
        <v>70</v>
      </c>
      <c r="F9" s="64" t="s">
        <v>94</v>
      </c>
      <c r="G9" s="85">
        <f t="shared" si="2"/>
        <v>81.80172805820825</v>
      </c>
      <c r="H9" s="90">
        <f t="shared" si="3"/>
        <v>63.666666666666664</v>
      </c>
      <c r="I9" s="10">
        <v>6</v>
      </c>
      <c r="J9" s="11">
        <v>3</v>
      </c>
      <c r="K9" s="95">
        <f>11/3</f>
        <v>3.6666666666666665</v>
      </c>
      <c r="L9" s="11">
        <v>10</v>
      </c>
      <c r="M9" s="11">
        <v>1</v>
      </c>
      <c r="N9" s="11">
        <v>8</v>
      </c>
      <c r="O9" s="11">
        <v>10</v>
      </c>
      <c r="P9" s="11">
        <v>4</v>
      </c>
      <c r="Q9" s="11">
        <v>2</v>
      </c>
      <c r="R9" s="11">
        <v>10</v>
      </c>
      <c r="S9" s="11">
        <v>0</v>
      </c>
      <c r="T9" s="11">
        <v>1</v>
      </c>
      <c r="U9" s="13">
        <v>5</v>
      </c>
      <c r="V9" s="28">
        <v>0.013888888888888888</v>
      </c>
      <c r="W9" s="12">
        <v>0.04677083333333334</v>
      </c>
      <c r="X9" s="12">
        <f t="shared" si="4"/>
        <v>0.03288194444444445</v>
      </c>
      <c r="Y9" s="14">
        <v>0.0022569444444444447</v>
      </c>
      <c r="Z9" s="39">
        <f t="shared" si="5"/>
        <v>0.030625000000000006</v>
      </c>
      <c r="AA9" s="87">
        <f t="shared" si="6"/>
        <v>18.13506139154159</v>
      </c>
      <c r="AB9" s="69"/>
      <c r="AC9" s="70"/>
      <c r="AD9" s="71"/>
      <c r="AE9" s="46"/>
      <c r="AF9" s="49"/>
      <c r="AG9" s="64"/>
      <c r="AH9" s="64"/>
    </row>
    <row r="10" spans="1:34" ht="12.75" customHeight="1">
      <c r="A10" s="56">
        <f t="shared" si="1"/>
        <v>9</v>
      </c>
      <c r="B10" s="64">
        <v>6</v>
      </c>
      <c r="C10" s="64" t="s">
        <v>29</v>
      </c>
      <c r="D10" s="64" t="s">
        <v>71</v>
      </c>
      <c r="E10" s="64" t="s">
        <v>70</v>
      </c>
      <c r="F10" s="64" t="s">
        <v>89</v>
      </c>
      <c r="G10" s="85">
        <f t="shared" si="2"/>
        <v>101.09777171441561</v>
      </c>
      <c r="H10" s="90">
        <f t="shared" si="3"/>
        <v>79.66666666666666</v>
      </c>
      <c r="I10" s="10">
        <v>7</v>
      </c>
      <c r="J10" s="11">
        <v>5</v>
      </c>
      <c r="K10" s="95">
        <f>11/3</f>
        <v>3.6666666666666665</v>
      </c>
      <c r="L10" s="11">
        <v>9</v>
      </c>
      <c r="M10" s="11">
        <v>5</v>
      </c>
      <c r="N10" s="11">
        <v>10</v>
      </c>
      <c r="O10" s="11">
        <v>9</v>
      </c>
      <c r="P10" s="11">
        <v>5</v>
      </c>
      <c r="Q10" s="11">
        <v>4</v>
      </c>
      <c r="R10" s="11">
        <v>10</v>
      </c>
      <c r="S10" s="11">
        <v>1</v>
      </c>
      <c r="T10" s="11">
        <v>3</v>
      </c>
      <c r="U10" s="13">
        <v>8</v>
      </c>
      <c r="V10" s="28">
        <v>0.017361111111111112</v>
      </c>
      <c r="W10" s="12">
        <v>0.04953703703703704</v>
      </c>
      <c r="X10" s="12">
        <f t="shared" si="4"/>
        <v>0.03217592592592593</v>
      </c>
      <c r="Y10" s="12">
        <v>0.003298611111111111</v>
      </c>
      <c r="Z10" s="39">
        <f t="shared" si="5"/>
        <v>0.028877314814814817</v>
      </c>
      <c r="AA10" s="87">
        <f t="shared" si="6"/>
        <v>21.43110504774896</v>
      </c>
      <c r="AB10" s="69"/>
      <c r="AC10" s="70"/>
      <c r="AD10" s="71"/>
      <c r="AE10" s="46"/>
      <c r="AF10" s="64"/>
      <c r="AG10" s="64"/>
      <c r="AH10" s="64"/>
    </row>
    <row r="11" spans="1:34" ht="12.75" customHeight="1">
      <c r="A11" s="56">
        <f t="shared" si="1"/>
        <v>5</v>
      </c>
      <c r="B11" s="64">
        <v>7</v>
      </c>
      <c r="C11" s="64" t="s">
        <v>31</v>
      </c>
      <c r="D11" s="64" t="s">
        <v>81</v>
      </c>
      <c r="E11" s="64" t="s">
        <v>82</v>
      </c>
      <c r="F11" s="64" t="s">
        <v>101</v>
      </c>
      <c r="G11" s="85">
        <f t="shared" si="2"/>
        <v>111.58026375625282</v>
      </c>
      <c r="H11" s="90">
        <f t="shared" si="3"/>
        <v>87.33333333333333</v>
      </c>
      <c r="I11" s="10">
        <v>7</v>
      </c>
      <c r="J11" s="11">
        <v>4</v>
      </c>
      <c r="K11" s="95">
        <f>16/3</f>
        <v>5.333333333333333</v>
      </c>
      <c r="L11" s="11">
        <v>10</v>
      </c>
      <c r="M11" s="11">
        <v>6</v>
      </c>
      <c r="N11" s="11">
        <v>9</v>
      </c>
      <c r="O11" s="11">
        <v>10</v>
      </c>
      <c r="P11" s="11">
        <v>4</v>
      </c>
      <c r="Q11" s="11">
        <v>2</v>
      </c>
      <c r="R11" s="11">
        <v>10</v>
      </c>
      <c r="S11" s="11">
        <v>3</v>
      </c>
      <c r="T11" s="11">
        <v>10</v>
      </c>
      <c r="U11" s="13">
        <v>7</v>
      </c>
      <c r="V11" s="28">
        <v>0.020833333333333332</v>
      </c>
      <c r="W11" s="12">
        <v>0.053657407407407404</v>
      </c>
      <c r="X11" s="12">
        <f t="shared" si="4"/>
        <v>0.032824074074074075</v>
      </c>
      <c r="Y11" s="12">
        <v>0.005439814814814815</v>
      </c>
      <c r="Z11" s="39">
        <f t="shared" si="5"/>
        <v>0.02738425925925926</v>
      </c>
      <c r="AA11" s="87">
        <f t="shared" si="6"/>
        <v>24.246930422919494</v>
      </c>
      <c r="AB11" s="69"/>
      <c r="AC11" s="70"/>
      <c r="AD11" s="71"/>
      <c r="AE11" s="46"/>
      <c r="AF11" s="49"/>
      <c r="AG11" s="64"/>
      <c r="AH11" s="64"/>
    </row>
    <row r="12" spans="1:34" ht="12.75" customHeight="1">
      <c r="A12" s="56">
        <f t="shared" si="1"/>
        <v>13</v>
      </c>
      <c r="B12" s="64">
        <v>8</v>
      </c>
      <c r="C12" s="64" t="s">
        <v>30</v>
      </c>
      <c r="D12" s="64" t="s">
        <v>72</v>
      </c>
      <c r="E12" s="64" t="s">
        <v>70</v>
      </c>
      <c r="F12" s="64" t="s">
        <v>90</v>
      </c>
      <c r="G12" s="85">
        <f t="shared" si="2"/>
        <v>82.5093224192815</v>
      </c>
      <c r="H12" s="90">
        <f t="shared" si="3"/>
        <v>70.33333333333333</v>
      </c>
      <c r="I12" s="10">
        <v>6</v>
      </c>
      <c r="J12" s="11">
        <v>3</v>
      </c>
      <c r="K12" s="95">
        <f>19/3</f>
        <v>6.333333333333333</v>
      </c>
      <c r="L12" s="11">
        <v>9</v>
      </c>
      <c r="M12" s="11">
        <v>5</v>
      </c>
      <c r="N12" s="11">
        <v>5</v>
      </c>
      <c r="O12" s="11">
        <v>8</v>
      </c>
      <c r="P12" s="11">
        <v>4</v>
      </c>
      <c r="Q12" s="11">
        <v>6</v>
      </c>
      <c r="R12" s="11">
        <v>10</v>
      </c>
      <c r="S12" s="11">
        <v>1</v>
      </c>
      <c r="T12" s="11">
        <v>0</v>
      </c>
      <c r="U12" s="13">
        <v>7</v>
      </c>
      <c r="V12" s="28">
        <v>0.024305555555555556</v>
      </c>
      <c r="W12" s="12">
        <v>0.058090277777777775</v>
      </c>
      <c r="X12" s="12">
        <f t="shared" si="4"/>
        <v>0.033784722222222216</v>
      </c>
      <c r="Y12" s="12">
        <v>0</v>
      </c>
      <c r="Z12" s="39">
        <f t="shared" si="5"/>
        <v>0.033784722222222216</v>
      </c>
      <c r="AA12" s="87">
        <f t="shared" si="6"/>
        <v>12.17598908594817</v>
      </c>
      <c r="AB12" s="69"/>
      <c r="AC12" s="70"/>
      <c r="AD12" s="71"/>
      <c r="AE12" s="46"/>
      <c r="AF12" s="64"/>
      <c r="AG12" s="64"/>
      <c r="AH12" s="64"/>
    </row>
    <row r="13" spans="1:34" ht="12.75" customHeight="1">
      <c r="A13" s="56">
        <f t="shared" si="1"/>
        <v>6</v>
      </c>
      <c r="B13" s="64">
        <v>9</v>
      </c>
      <c r="C13" s="64" t="s">
        <v>31</v>
      </c>
      <c r="D13" s="64" t="s">
        <v>108</v>
      </c>
      <c r="E13" s="64" t="s">
        <v>82</v>
      </c>
      <c r="F13" s="64" t="s">
        <v>109</v>
      </c>
      <c r="G13" s="85">
        <f t="shared" si="2"/>
        <v>107.32742155525237</v>
      </c>
      <c r="H13" s="90">
        <f t="shared" si="3"/>
        <v>90</v>
      </c>
      <c r="I13" s="10">
        <v>9</v>
      </c>
      <c r="J13" s="11">
        <v>5</v>
      </c>
      <c r="K13" s="95">
        <v>9</v>
      </c>
      <c r="L13" s="11">
        <v>8</v>
      </c>
      <c r="M13" s="11">
        <v>6</v>
      </c>
      <c r="N13" s="11">
        <v>7</v>
      </c>
      <c r="O13" s="11">
        <v>9</v>
      </c>
      <c r="P13" s="11">
        <v>5</v>
      </c>
      <c r="Q13" s="11">
        <v>4</v>
      </c>
      <c r="R13" s="11">
        <v>10</v>
      </c>
      <c r="S13" s="11">
        <v>1</v>
      </c>
      <c r="T13" s="11">
        <v>7</v>
      </c>
      <c r="U13" s="13">
        <v>10</v>
      </c>
      <c r="V13" s="28">
        <v>0.027777777777777776</v>
      </c>
      <c r="W13" s="12">
        <v>0.06180555555555556</v>
      </c>
      <c r="X13" s="12">
        <f t="shared" si="4"/>
        <v>0.03402777777777778</v>
      </c>
      <c r="Y13" s="12">
        <v>0.0029745370370370373</v>
      </c>
      <c r="Z13" s="39">
        <f t="shared" si="5"/>
        <v>0.031053240740740746</v>
      </c>
      <c r="AA13" s="87">
        <f t="shared" si="6"/>
        <v>17.32742155525237</v>
      </c>
      <c r="AB13" s="69"/>
      <c r="AC13" s="70"/>
      <c r="AD13" s="71"/>
      <c r="AE13" s="46"/>
      <c r="AF13" s="49"/>
      <c r="AG13" s="64"/>
      <c r="AH13" s="64"/>
    </row>
    <row r="14" spans="1:34" ht="12.75" customHeight="1">
      <c r="A14" s="56">
        <f t="shared" si="1"/>
        <v>2</v>
      </c>
      <c r="B14" s="64">
        <v>10</v>
      </c>
      <c r="C14" s="64" t="s">
        <v>29</v>
      </c>
      <c r="D14" s="64" t="s">
        <v>88</v>
      </c>
      <c r="E14" s="64" t="s">
        <v>82</v>
      </c>
      <c r="F14" s="64" t="s">
        <v>106</v>
      </c>
      <c r="G14" s="85">
        <f t="shared" si="2"/>
        <v>124.26739427012278</v>
      </c>
      <c r="H14" s="90">
        <f t="shared" si="3"/>
        <v>95</v>
      </c>
      <c r="I14" s="10">
        <v>10</v>
      </c>
      <c r="J14" s="11">
        <v>6</v>
      </c>
      <c r="K14" s="95">
        <v>3</v>
      </c>
      <c r="L14" s="11">
        <v>10</v>
      </c>
      <c r="M14" s="11">
        <v>6</v>
      </c>
      <c r="N14" s="11">
        <v>10</v>
      </c>
      <c r="O14" s="11">
        <v>7</v>
      </c>
      <c r="P14" s="11">
        <v>4</v>
      </c>
      <c r="Q14" s="11">
        <v>9</v>
      </c>
      <c r="R14" s="11">
        <v>10</v>
      </c>
      <c r="S14" s="11">
        <v>5</v>
      </c>
      <c r="T14" s="11">
        <v>9</v>
      </c>
      <c r="U14" s="13">
        <v>6</v>
      </c>
      <c r="V14" s="28">
        <v>0.03125</v>
      </c>
      <c r="W14" s="12">
        <v>0.0634375</v>
      </c>
      <c r="X14" s="12">
        <f t="shared" si="4"/>
        <v>0.032187499999999994</v>
      </c>
      <c r="Y14" s="12">
        <v>0.007465277777777778</v>
      </c>
      <c r="Z14" s="39">
        <f t="shared" si="5"/>
        <v>0.024722222222222215</v>
      </c>
      <c r="AA14" s="87">
        <f t="shared" si="6"/>
        <v>29.26739427012278</v>
      </c>
      <c r="AB14" s="69"/>
      <c r="AC14" s="70"/>
      <c r="AD14" s="71"/>
      <c r="AE14" s="46"/>
      <c r="AF14" s="49"/>
      <c r="AG14" s="64"/>
      <c r="AH14" s="64"/>
    </row>
    <row r="15" spans="1:34" ht="12.75" customHeight="1">
      <c r="A15" s="56">
        <f t="shared" si="1"/>
        <v>15</v>
      </c>
      <c r="B15" s="64">
        <v>11</v>
      </c>
      <c r="C15" s="64" t="s">
        <v>78</v>
      </c>
      <c r="D15" s="64" t="s">
        <v>79</v>
      </c>
      <c r="E15" s="64" t="s">
        <v>70</v>
      </c>
      <c r="F15" s="64" t="s">
        <v>100</v>
      </c>
      <c r="G15" s="85">
        <f t="shared" si="2"/>
        <v>71.18462937698955</v>
      </c>
      <c r="H15" s="90">
        <f t="shared" si="3"/>
        <v>69.33333333333333</v>
      </c>
      <c r="I15" s="10">
        <v>6</v>
      </c>
      <c r="J15" s="11">
        <v>5</v>
      </c>
      <c r="K15" s="95">
        <f>16/3</f>
        <v>5.333333333333333</v>
      </c>
      <c r="L15" s="11">
        <v>10</v>
      </c>
      <c r="M15" s="11">
        <v>10</v>
      </c>
      <c r="N15" s="11">
        <v>2</v>
      </c>
      <c r="O15" s="11">
        <v>7</v>
      </c>
      <c r="P15" s="11">
        <v>4</v>
      </c>
      <c r="Q15" s="11">
        <v>1</v>
      </c>
      <c r="R15" s="11">
        <v>10</v>
      </c>
      <c r="S15" s="11">
        <v>1</v>
      </c>
      <c r="T15" s="11">
        <v>2</v>
      </c>
      <c r="U15" s="13">
        <v>6</v>
      </c>
      <c r="V15" s="28">
        <v>0.034722222222222224</v>
      </c>
      <c r="W15" s="12">
        <v>0.07398148148148148</v>
      </c>
      <c r="X15" s="99">
        <f t="shared" si="4"/>
        <v>0.03925925925925926</v>
      </c>
      <c r="Y15" s="12">
        <v>0</v>
      </c>
      <c r="Z15" s="100">
        <f t="shared" si="5"/>
        <v>0.03925925925925926</v>
      </c>
      <c r="AA15" s="87">
        <f t="shared" si="6"/>
        <v>1.8512960436562218</v>
      </c>
      <c r="AB15" s="69"/>
      <c r="AC15" s="70"/>
      <c r="AD15" s="71"/>
      <c r="AE15" s="46"/>
      <c r="AF15" s="49"/>
      <c r="AG15" s="64"/>
      <c r="AH15" s="64"/>
    </row>
    <row r="16" spans="1:34" ht="12.75" customHeight="1">
      <c r="A16" s="56">
        <f t="shared" si="1"/>
        <v>8</v>
      </c>
      <c r="B16" s="64">
        <v>12</v>
      </c>
      <c r="C16" s="64" t="s">
        <v>29</v>
      </c>
      <c r="D16" s="64" t="s">
        <v>75</v>
      </c>
      <c r="E16" s="64" t="s">
        <v>70</v>
      </c>
      <c r="F16" s="64" t="s">
        <v>96</v>
      </c>
      <c r="G16" s="85">
        <f t="shared" si="2"/>
        <v>103.98863119599817</v>
      </c>
      <c r="H16" s="90">
        <f t="shared" si="3"/>
        <v>82.66666666666667</v>
      </c>
      <c r="I16" s="10">
        <v>10</v>
      </c>
      <c r="J16" s="11">
        <v>5</v>
      </c>
      <c r="K16" s="95">
        <f>17/3</f>
        <v>5.666666666666667</v>
      </c>
      <c r="L16" s="11">
        <v>10</v>
      </c>
      <c r="M16" s="11">
        <v>2</v>
      </c>
      <c r="N16" s="11">
        <v>8</v>
      </c>
      <c r="O16" s="11">
        <v>9</v>
      </c>
      <c r="P16" s="11">
        <v>6</v>
      </c>
      <c r="Q16" s="11">
        <v>5</v>
      </c>
      <c r="R16" s="11">
        <v>10</v>
      </c>
      <c r="S16" s="11">
        <v>1</v>
      </c>
      <c r="T16" s="11">
        <v>2</v>
      </c>
      <c r="U16" s="13">
        <v>9</v>
      </c>
      <c r="V16" s="28">
        <v>0.03819444444444444</v>
      </c>
      <c r="W16" s="12">
        <v>0.07615740740740741</v>
      </c>
      <c r="X16" s="12">
        <f t="shared" si="4"/>
        <v>0.03796296296296297</v>
      </c>
      <c r="Y16" s="12">
        <v>0.009027777777777779</v>
      </c>
      <c r="Z16" s="39">
        <f t="shared" si="5"/>
        <v>0.02893518518518519</v>
      </c>
      <c r="AA16" s="87">
        <f t="shared" si="6"/>
        <v>21.3219645293315</v>
      </c>
      <c r="AB16" s="69"/>
      <c r="AC16" s="70"/>
      <c r="AD16" s="71"/>
      <c r="AE16" s="46"/>
      <c r="AF16" s="49"/>
      <c r="AG16" s="64"/>
      <c r="AH16" s="64"/>
    </row>
    <row r="17" spans="1:34" ht="12.75" customHeight="1">
      <c r="A17" s="56">
        <f t="shared" si="1"/>
        <v>17</v>
      </c>
      <c r="B17" s="64">
        <v>13</v>
      </c>
      <c r="C17" s="64" t="s">
        <v>29</v>
      </c>
      <c r="D17" s="64" t="s">
        <v>77</v>
      </c>
      <c r="E17" s="64" t="s">
        <v>70</v>
      </c>
      <c r="F17" s="64" t="s">
        <v>98</v>
      </c>
      <c r="G17" s="85">
        <f t="shared" si="2"/>
        <v>59.829467939972716</v>
      </c>
      <c r="H17" s="90">
        <f t="shared" si="3"/>
        <v>42</v>
      </c>
      <c r="I17" s="10">
        <v>1</v>
      </c>
      <c r="J17" s="11">
        <v>3</v>
      </c>
      <c r="K17" s="95">
        <v>5</v>
      </c>
      <c r="L17" s="11">
        <v>10</v>
      </c>
      <c r="M17" s="11">
        <v>2</v>
      </c>
      <c r="N17" s="11">
        <v>3</v>
      </c>
      <c r="O17" s="11">
        <v>6</v>
      </c>
      <c r="P17" s="11">
        <v>1</v>
      </c>
      <c r="Q17" s="11">
        <v>1</v>
      </c>
      <c r="R17" s="11">
        <v>5</v>
      </c>
      <c r="S17" s="11">
        <v>1</v>
      </c>
      <c r="T17" s="11">
        <v>0</v>
      </c>
      <c r="U17" s="13">
        <v>4</v>
      </c>
      <c r="V17" s="29">
        <v>0.041666666666666664</v>
      </c>
      <c r="W17" s="12">
        <v>0.0798611111111111</v>
      </c>
      <c r="X17" s="12">
        <f t="shared" si="4"/>
        <v>0.03819444444444444</v>
      </c>
      <c r="Y17" s="12">
        <v>0.007407407407407407</v>
      </c>
      <c r="Z17" s="39">
        <f t="shared" si="5"/>
        <v>0.030787037037037033</v>
      </c>
      <c r="AA17" s="87">
        <f t="shared" si="6"/>
        <v>17.829467939972716</v>
      </c>
      <c r="AB17" s="69"/>
      <c r="AC17" s="70"/>
      <c r="AD17" s="71"/>
      <c r="AE17" s="46"/>
      <c r="AF17" s="49"/>
      <c r="AG17" s="64"/>
      <c r="AH17" s="64"/>
    </row>
    <row r="18" spans="1:34" ht="12.75" customHeight="1">
      <c r="A18" s="56">
        <f t="shared" si="1"/>
        <v>3</v>
      </c>
      <c r="B18" s="64">
        <v>14</v>
      </c>
      <c r="C18" s="64" t="s">
        <v>38</v>
      </c>
      <c r="D18" s="64" t="s">
        <v>84</v>
      </c>
      <c r="E18" s="64" t="s">
        <v>82</v>
      </c>
      <c r="F18" s="64" t="s">
        <v>103</v>
      </c>
      <c r="G18" s="85">
        <f t="shared" si="2"/>
        <v>119.68758526603</v>
      </c>
      <c r="H18" s="90">
        <f t="shared" si="3"/>
        <v>94</v>
      </c>
      <c r="I18" s="10">
        <v>7</v>
      </c>
      <c r="J18" s="11">
        <v>7</v>
      </c>
      <c r="K18" s="95">
        <v>5</v>
      </c>
      <c r="L18" s="11">
        <v>10</v>
      </c>
      <c r="M18" s="11">
        <v>6</v>
      </c>
      <c r="N18" s="11">
        <v>9</v>
      </c>
      <c r="O18" s="11">
        <v>10</v>
      </c>
      <c r="P18" s="11">
        <v>2</v>
      </c>
      <c r="Q18" s="11">
        <v>4</v>
      </c>
      <c r="R18" s="11">
        <v>10</v>
      </c>
      <c r="S18" s="11">
        <v>7</v>
      </c>
      <c r="T18" s="11">
        <v>9</v>
      </c>
      <c r="U18" s="13">
        <v>8</v>
      </c>
      <c r="V18" s="28">
        <v>0.04513888888888889</v>
      </c>
      <c r="W18" s="12">
        <v>0.08119212962962963</v>
      </c>
      <c r="X18" s="12">
        <f t="shared" si="4"/>
        <v>0.03605324074074074</v>
      </c>
      <c r="Y18" s="12">
        <v>0.009432870370370371</v>
      </c>
      <c r="Z18" s="39">
        <f t="shared" si="5"/>
        <v>0.02662037037037037</v>
      </c>
      <c r="AA18" s="87">
        <f t="shared" si="6"/>
        <v>25.68758526603</v>
      </c>
      <c r="AB18" s="69"/>
      <c r="AC18" s="70"/>
      <c r="AD18" s="71"/>
      <c r="AE18" s="64"/>
      <c r="AF18" s="49"/>
      <c r="AG18" s="64"/>
      <c r="AH18" s="64"/>
    </row>
    <row r="19" spans="1:34" ht="12.75" customHeight="1">
      <c r="A19" s="56">
        <f t="shared" si="1"/>
        <v>12</v>
      </c>
      <c r="B19" s="64">
        <v>15</v>
      </c>
      <c r="C19" s="64" t="s">
        <v>31</v>
      </c>
      <c r="D19" s="64" t="s">
        <v>83</v>
      </c>
      <c r="E19" s="64" t="s">
        <v>82</v>
      </c>
      <c r="F19" s="64" t="s">
        <v>102</v>
      </c>
      <c r="G19" s="85">
        <f t="shared" si="2"/>
        <v>86.9868121873579</v>
      </c>
      <c r="H19" s="90">
        <f t="shared" si="3"/>
        <v>64.33333333333334</v>
      </c>
      <c r="I19" s="42">
        <v>1</v>
      </c>
      <c r="J19" s="43">
        <v>10</v>
      </c>
      <c r="K19" s="96">
        <f>10/3</f>
        <v>3.3333333333333335</v>
      </c>
      <c r="L19" s="43">
        <v>10</v>
      </c>
      <c r="M19" s="43">
        <v>4</v>
      </c>
      <c r="N19" s="43">
        <v>4</v>
      </c>
      <c r="O19" s="43">
        <v>9</v>
      </c>
      <c r="P19" s="43">
        <v>3</v>
      </c>
      <c r="Q19" s="43">
        <v>2</v>
      </c>
      <c r="R19" s="43">
        <v>10</v>
      </c>
      <c r="S19" s="43">
        <v>1</v>
      </c>
      <c r="T19" s="43">
        <v>0</v>
      </c>
      <c r="U19" s="41">
        <v>7</v>
      </c>
      <c r="V19" s="44">
        <v>0.04861111111111111</v>
      </c>
      <c r="W19" s="45">
        <v>0.08482638888888888</v>
      </c>
      <c r="X19" s="12">
        <f t="shared" si="4"/>
        <v>0.03621527777777777</v>
      </c>
      <c r="Y19" s="45">
        <v>0.007986111111111112</v>
      </c>
      <c r="Z19" s="39">
        <f t="shared" si="5"/>
        <v>0.02822916666666666</v>
      </c>
      <c r="AA19" s="87">
        <f t="shared" si="6"/>
        <v>22.65347885402456</v>
      </c>
      <c r="AB19" s="69"/>
      <c r="AC19" s="70"/>
      <c r="AD19" s="71"/>
      <c r="AE19" s="64"/>
      <c r="AF19" s="49"/>
      <c r="AG19" s="64"/>
      <c r="AH19" s="64"/>
    </row>
    <row r="20" spans="1:34" ht="12.75" customHeight="1">
      <c r="A20" s="56">
        <f t="shared" si="1"/>
        <v>1</v>
      </c>
      <c r="B20" s="64">
        <v>16</v>
      </c>
      <c r="C20" s="64" t="s">
        <v>29</v>
      </c>
      <c r="D20" s="64" t="s">
        <v>87</v>
      </c>
      <c r="E20" s="64" t="s">
        <v>82</v>
      </c>
      <c r="F20" s="64" t="s">
        <v>105</v>
      </c>
      <c r="G20" s="85">
        <f t="shared" si="2"/>
        <v>149</v>
      </c>
      <c r="H20" s="91">
        <f t="shared" si="3"/>
        <v>116</v>
      </c>
      <c r="I20" s="15">
        <v>8</v>
      </c>
      <c r="J20" s="16">
        <v>9</v>
      </c>
      <c r="K20" s="97">
        <v>5</v>
      </c>
      <c r="L20" s="16">
        <v>8</v>
      </c>
      <c r="M20" s="16">
        <v>10</v>
      </c>
      <c r="N20" s="16">
        <v>10</v>
      </c>
      <c r="O20" s="16">
        <v>9</v>
      </c>
      <c r="P20" s="16">
        <v>10</v>
      </c>
      <c r="Q20" s="16">
        <v>10</v>
      </c>
      <c r="R20" s="16">
        <v>10</v>
      </c>
      <c r="S20" s="16">
        <v>10</v>
      </c>
      <c r="T20" s="16">
        <v>9</v>
      </c>
      <c r="U20" s="18">
        <v>8</v>
      </c>
      <c r="V20" s="30">
        <v>0.052083333333333336</v>
      </c>
      <c r="W20" s="17">
        <v>0.08605324074074074</v>
      </c>
      <c r="X20" s="17">
        <f t="shared" si="4"/>
        <v>0.0339699074074074</v>
      </c>
      <c r="Y20" s="17">
        <v>0.011226851851851854</v>
      </c>
      <c r="Z20" s="40">
        <f t="shared" si="5"/>
        <v>0.022743055555555544</v>
      </c>
      <c r="AA20" s="87">
        <f t="shared" si="6"/>
        <v>33</v>
      </c>
      <c r="AB20" s="69"/>
      <c r="AC20" s="70"/>
      <c r="AD20" s="71"/>
      <c r="AE20" s="46"/>
      <c r="AF20" s="49"/>
      <c r="AG20" s="64"/>
      <c r="AH20" s="64"/>
    </row>
    <row r="21" spans="1:34" ht="12.75" customHeight="1">
      <c r="A21" s="56">
        <f t="shared" si="1"/>
        <v>15</v>
      </c>
      <c r="B21" s="64">
        <v>17</v>
      </c>
      <c r="C21" s="64" t="s">
        <v>29</v>
      </c>
      <c r="D21" s="64" t="s">
        <v>74</v>
      </c>
      <c r="E21" s="64" t="s">
        <v>70</v>
      </c>
      <c r="F21" s="64" t="s">
        <v>95</v>
      </c>
      <c r="G21" s="86">
        <f t="shared" si="2"/>
        <v>70.41336971350611</v>
      </c>
      <c r="H21" s="92">
        <f t="shared" si="3"/>
        <v>64</v>
      </c>
      <c r="I21" s="82">
        <v>1</v>
      </c>
      <c r="J21" s="48">
        <v>2</v>
      </c>
      <c r="K21" s="98">
        <v>6</v>
      </c>
      <c r="L21" s="48">
        <v>9</v>
      </c>
      <c r="M21" s="48">
        <v>0</v>
      </c>
      <c r="N21" s="48">
        <v>6</v>
      </c>
      <c r="O21" s="48">
        <v>7</v>
      </c>
      <c r="P21" s="48">
        <v>4</v>
      </c>
      <c r="Q21" s="48">
        <v>2</v>
      </c>
      <c r="R21" s="48">
        <v>10</v>
      </c>
      <c r="S21" s="48">
        <v>1</v>
      </c>
      <c r="T21" s="48">
        <v>9</v>
      </c>
      <c r="U21" s="47">
        <v>7</v>
      </c>
      <c r="V21" s="28">
        <v>0.05555555555555555</v>
      </c>
      <c r="W21" s="12">
        <v>0.09401620370370371</v>
      </c>
      <c r="X21" s="17">
        <f t="shared" si="4"/>
        <v>0.03846064814814816</v>
      </c>
      <c r="Y21" s="17">
        <v>0.0016203703703703703</v>
      </c>
      <c r="Z21" s="40">
        <f t="shared" si="5"/>
        <v>0.03684027777777779</v>
      </c>
      <c r="AA21" s="87">
        <f t="shared" si="6"/>
        <v>6.41336971350612</v>
      </c>
      <c r="AB21" s="69"/>
      <c r="AC21" s="70"/>
      <c r="AD21" s="71"/>
      <c r="AE21" s="46"/>
      <c r="AF21" s="49"/>
      <c r="AG21" s="64"/>
      <c r="AH21" s="64"/>
    </row>
    <row r="22" spans="1:34" ht="12.75" customHeight="1">
      <c r="A22" s="56">
        <f t="shared" si="1"/>
        <v>17</v>
      </c>
      <c r="B22" s="64">
        <v>18</v>
      </c>
      <c r="C22" s="64" t="s">
        <v>30</v>
      </c>
      <c r="D22" s="64" t="s">
        <v>73</v>
      </c>
      <c r="E22" s="64" t="s">
        <v>70</v>
      </c>
      <c r="F22" s="64" t="s">
        <v>91</v>
      </c>
      <c r="G22" s="86">
        <f t="shared" si="2"/>
        <v>46.333333333333336</v>
      </c>
      <c r="H22" s="92">
        <f t="shared" si="3"/>
        <v>45.333333333333336</v>
      </c>
      <c r="I22" s="82">
        <v>2</v>
      </c>
      <c r="J22" s="48">
        <v>0</v>
      </c>
      <c r="K22" s="98">
        <f>7/3</f>
        <v>2.3333333333333335</v>
      </c>
      <c r="L22" s="48">
        <v>9</v>
      </c>
      <c r="M22" s="48">
        <v>4</v>
      </c>
      <c r="N22" s="48">
        <v>2</v>
      </c>
      <c r="O22" s="48">
        <v>8</v>
      </c>
      <c r="P22" s="48">
        <v>2</v>
      </c>
      <c r="Q22" s="48">
        <v>2</v>
      </c>
      <c r="R22" s="48">
        <v>3</v>
      </c>
      <c r="S22" s="48">
        <v>5</v>
      </c>
      <c r="T22" s="48">
        <v>0</v>
      </c>
      <c r="U22" s="47">
        <v>6</v>
      </c>
      <c r="V22" s="44">
        <v>0.057986111111111106</v>
      </c>
      <c r="W22" s="45">
        <v>0.10111111111111111</v>
      </c>
      <c r="X22" s="17">
        <f t="shared" si="4"/>
        <v>0.043125000000000004</v>
      </c>
      <c r="Y22" s="17">
        <v>0.003414351851851852</v>
      </c>
      <c r="Z22" s="40">
        <f t="shared" si="5"/>
        <v>0.039710648148148155</v>
      </c>
      <c r="AA22" s="87">
        <f t="shared" si="6"/>
        <v>1</v>
      </c>
      <c r="AB22" s="69"/>
      <c r="AC22" s="70"/>
      <c r="AD22" s="71"/>
      <c r="AE22" s="46"/>
      <c r="AF22" s="49"/>
      <c r="AG22" s="64"/>
      <c r="AH22" s="64"/>
    </row>
    <row r="23" spans="1:34" ht="12.75" customHeight="1">
      <c r="A23" s="56">
        <f t="shared" si="1"/>
        <v>2</v>
      </c>
      <c r="B23" s="64">
        <v>19</v>
      </c>
      <c r="C23" s="64" t="s">
        <v>78</v>
      </c>
      <c r="D23" s="64" t="s">
        <v>170</v>
      </c>
      <c r="E23" s="64" t="s">
        <v>82</v>
      </c>
      <c r="F23" s="64" t="s">
        <v>171</v>
      </c>
      <c r="G23" s="86">
        <f t="shared" si="2"/>
        <v>121.22282855843565</v>
      </c>
      <c r="H23" s="92">
        <f t="shared" si="3"/>
        <v>99.33333333333333</v>
      </c>
      <c r="I23" s="82">
        <v>6</v>
      </c>
      <c r="J23" s="48">
        <v>6</v>
      </c>
      <c r="K23" s="98">
        <f>16/3</f>
        <v>5.333333333333333</v>
      </c>
      <c r="L23" s="48">
        <v>9</v>
      </c>
      <c r="M23" s="48">
        <v>10</v>
      </c>
      <c r="N23" s="48">
        <v>10</v>
      </c>
      <c r="O23" s="48">
        <v>8</v>
      </c>
      <c r="P23" s="48">
        <v>7</v>
      </c>
      <c r="Q23" s="48">
        <v>7</v>
      </c>
      <c r="R23" s="48">
        <v>10</v>
      </c>
      <c r="S23" s="48">
        <v>4</v>
      </c>
      <c r="T23" s="48">
        <v>9</v>
      </c>
      <c r="U23" s="47">
        <v>8</v>
      </c>
      <c r="V23" s="44">
        <v>0.06041666666666667</v>
      </c>
      <c r="W23" s="45">
        <v>0.10016203703703704</v>
      </c>
      <c r="X23" s="17">
        <f t="shared" si="4"/>
        <v>0.03974537037037037</v>
      </c>
      <c r="Y23" s="17">
        <v>0.011111111111111112</v>
      </c>
      <c r="Z23" s="40">
        <f t="shared" si="5"/>
        <v>0.028634259259259255</v>
      </c>
      <c r="AA23" s="87">
        <f t="shared" si="6"/>
        <v>21.889495225102316</v>
      </c>
      <c r="AB23" s="69"/>
      <c r="AC23" s="70"/>
      <c r="AD23" s="71"/>
      <c r="AE23" s="46"/>
      <c r="AF23" s="49"/>
      <c r="AG23" s="64"/>
      <c r="AH23" s="64"/>
    </row>
    <row r="24" spans="1:34" ht="12.75" customHeight="1">
      <c r="A24" s="147">
        <f t="shared" si="1"/>
        <v>11</v>
      </c>
      <c r="B24" s="148">
        <v>20</v>
      </c>
      <c r="C24" s="148" t="s">
        <v>78</v>
      </c>
      <c r="D24" s="148" t="s">
        <v>186</v>
      </c>
      <c r="E24" s="148" t="s">
        <v>187</v>
      </c>
      <c r="F24" s="148"/>
      <c r="G24" s="149">
        <f t="shared" si="2"/>
        <v>92.5379718053661</v>
      </c>
      <c r="H24" s="93">
        <f t="shared" si="3"/>
        <v>89.33333333333334</v>
      </c>
      <c r="I24" s="150">
        <v>5</v>
      </c>
      <c r="J24" s="151">
        <v>6</v>
      </c>
      <c r="K24" s="152">
        <f>10/3</f>
        <v>3.3333333333333335</v>
      </c>
      <c r="L24" s="151">
        <v>10</v>
      </c>
      <c r="M24" s="151">
        <v>10</v>
      </c>
      <c r="N24" s="151">
        <v>10</v>
      </c>
      <c r="O24" s="151">
        <v>7</v>
      </c>
      <c r="P24" s="151">
        <v>7</v>
      </c>
      <c r="Q24" s="151">
        <v>6</v>
      </c>
      <c r="R24" s="151">
        <v>10</v>
      </c>
      <c r="S24" s="151">
        <v>4</v>
      </c>
      <c r="T24" s="151">
        <v>2</v>
      </c>
      <c r="U24" s="153">
        <v>9</v>
      </c>
      <c r="V24" s="44">
        <v>0.025</v>
      </c>
      <c r="W24" s="45">
        <v>0.0707175925925926</v>
      </c>
      <c r="X24" s="17">
        <f t="shared" si="4"/>
        <v>0.045717592592592594</v>
      </c>
      <c r="Y24" s="17">
        <v>0.007175925925925926</v>
      </c>
      <c r="Z24" s="40">
        <f t="shared" si="5"/>
        <v>0.03854166666666667</v>
      </c>
      <c r="AA24" s="87">
        <f t="shared" si="6"/>
        <v>3.2046384720327485</v>
      </c>
      <c r="AB24" s="69"/>
      <c r="AC24" s="70"/>
      <c r="AD24" s="71"/>
      <c r="AE24" s="46"/>
      <c r="AF24" s="49"/>
      <c r="AG24" s="64"/>
      <c r="AH24" s="64"/>
    </row>
    <row r="25" spans="1:34" ht="12.75" customHeight="1">
      <c r="A25" s="142" t="s">
        <v>26</v>
      </c>
      <c r="B25" s="107"/>
      <c r="C25" s="108"/>
      <c r="D25" s="53"/>
      <c r="E25" s="54" t="s">
        <v>25</v>
      </c>
      <c r="F25" s="54"/>
      <c r="G25" s="143">
        <f aca="true" t="shared" si="7" ref="G25:AA25">AVERAGE(G5:G24)</f>
        <v>95.45677580718508</v>
      </c>
      <c r="H25" s="143">
        <f t="shared" si="7"/>
        <v>77.41666666666666</v>
      </c>
      <c r="I25" s="144">
        <f t="shared" si="7"/>
        <v>5.2</v>
      </c>
      <c r="J25" s="144">
        <f t="shared" si="7"/>
        <v>4.9</v>
      </c>
      <c r="K25" s="143">
        <f t="shared" si="7"/>
        <v>4.766666666666666</v>
      </c>
      <c r="L25" s="144">
        <f t="shared" si="7"/>
        <v>9.45</v>
      </c>
      <c r="M25" s="144">
        <f t="shared" si="7"/>
        <v>5.5</v>
      </c>
      <c r="N25" s="144">
        <f t="shared" si="7"/>
        <v>7</v>
      </c>
      <c r="O25" s="144">
        <f t="shared" si="7"/>
        <v>8.25</v>
      </c>
      <c r="P25" s="144">
        <f t="shared" si="7"/>
        <v>4.55</v>
      </c>
      <c r="Q25" s="144">
        <f t="shared" si="7"/>
        <v>4.25</v>
      </c>
      <c r="R25" s="144">
        <f t="shared" si="7"/>
        <v>9.35</v>
      </c>
      <c r="S25" s="144">
        <f t="shared" si="7"/>
        <v>2.85</v>
      </c>
      <c r="T25" s="144">
        <f t="shared" si="7"/>
        <v>4.2</v>
      </c>
      <c r="U25" s="144">
        <f t="shared" si="7"/>
        <v>7.15</v>
      </c>
      <c r="V25" s="31"/>
      <c r="W25" s="31"/>
      <c r="X25" s="31">
        <f t="shared" si="7"/>
        <v>0.03620601851851851</v>
      </c>
      <c r="Y25" s="31">
        <f t="shared" si="7"/>
        <v>0.0055306712962962966</v>
      </c>
      <c r="Z25" s="31">
        <f t="shared" si="7"/>
        <v>0.030675347222222222</v>
      </c>
      <c r="AA25" s="88">
        <f t="shared" si="7"/>
        <v>18.040109140518418</v>
      </c>
      <c r="AB25" s="64"/>
      <c r="AC25" s="64"/>
      <c r="AD25" s="64"/>
      <c r="AE25" s="64"/>
      <c r="AF25" s="64"/>
      <c r="AG25" s="64"/>
      <c r="AH25" s="64"/>
    </row>
    <row r="26" spans="1:34" ht="12.75" customHeight="1">
      <c r="A26" s="109"/>
      <c r="B26" s="110"/>
      <c r="C26" s="111"/>
      <c r="D26" s="35"/>
      <c r="E26" s="13" t="s">
        <v>27</v>
      </c>
      <c r="F26" s="13"/>
      <c r="G26" s="32">
        <f aca="true" t="shared" si="8" ref="G26:AA26">MIN(G5:G24)</f>
        <v>46.333333333333336</v>
      </c>
      <c r="H26" s="32">
        <f t="shared" si="8"/>
        <v>42</v>
      </c>
      <c r="I26" s="32">
        <f t="shared" si="8"/>
        <v>1</v>
      </c>
      <c r="J26" s="32">
        <f t="shared" si="8"/>
        <v>0</v>
      </c>
      <c r="K26" s="32">
        <f t="shared" si="8"/>
        <v>2.3333333333333335</v>
      </c>
      <c r="L26" s="32">
        <f t="shared" si="8"/>
        <v>8</v>
      </c>
      <c r="M26" s="32">
        <f t="shared" si="8"/>
        <v>0</v>
      </c>
      <c r="N26" s="32">
        <f t="shared" si="8"/>
        <v>1</v>
      </c>
      <c r="O26" s="32">
        <f t="shared" si="8"/>
        <v>6</v>
      </c>
      <c r="P26" s="32">
        <f t="shared" si="8"/>
        <v>1</v>
      </c>
      <c r="Q26" s="32">
        <f t="shared" si="8"/>
        <v>1</v>
      </c>
      <c r="R26" s="32">
        <f t="shared" si="8"/>
        <v>3</v>
      </c>
      <c r="S26" s="32">
        <f t="shared" si="8"/>
        <v>0</v>
      </c>
      <c r="T26" s="32">
        <f t="shared" si="8"/>
        <v>0</v>
      </c>
      <c r="U26" s="32">
        <f t="shared" si="8"/>
        <v>4</v>
      </c>
      <c r="V26" s="14"/>
      <c r="W26" s="14"/>
      <c r="X26" s="14">
        <f t="shared" si="8"/>
        <v>0.03217592592592593</v>
      </c>
      <c r="Y26" s="14">
        <f t="shared" si="8"/>
        <v>0</v>
      </c>
      <c r="Z26" s="14">
        <f t="shared" si="8"/>
        <v>0.022743055555555544</v>
      </c>
      <c r="AA26" s="73">
        <f t="shared" si="8"/>
        <v>1</v>
      </c>
      <c r="AB26" s="64"/>
      <c r="AC26" s="64"/>
      <c r="AD26" s="64"/>
      <c r="AE26" s="64"/>
      <c r="AF26" s="64"/>
      <c r="AG26" s="64"/>
      <c r="AH26" s="64"/>
    </row>
    <row r="27" spans="1:34" ht="12.75" customHeight="1">
      <c r="A27" s="112"/>
      <c r="B27" s="113"/>
      <c r="C27" s="114"/>
      <c r="D27" s="36"/>
      <c r="E27" s="18" t="s">
        <v>28</v>
      </c>
      <c r="F27" s="18"/>
      <c r="G27" s="34">
        <f aca="true" t="shared" si="9" ref="G27:AA27">MAX(G5:G24)</f>
        <v>149</v>
      </c>
      <c r="H27" s="34">
        <f t="shared" si="9"/>
        <v>116</v>
      </c>
      <c r="I27" s="34">
        <f t="shared" si="9"/>
        <v>10</v>
      </c>
      <c r="J27" s="34">
        <f t="shared" si="9"/>
        <v>10</v>
      </c>
      <c r="K27" s="34">
        <f t="shared" si="9"/>
        <v>9</v>
      </c>
      <c r="L27" s="34">
        <f t="shared" si="9"/>
        <v>10</v>
      </c>
      <c r="M27" s="34">
        <f t="shared" si="9"/>
        <v>10</v>
      </c>
      <c r="N27" s="34">
        <f t="shared" si="9"/>
        <v>10</v>
      </c>
      <c r="O27" s="34">
        <f t="shared" si="9"/>
        <v>10</v>
      </c>
      <c r="P27" s="34">
        <f t="shared" si="9"/>
        <v>10</v>
      </c>
      <c r="Q27" s="34">
        <f t="shared" si="9"/>
        <v>10</v>
      </c>
      <c r="R27" s="34">
        <f t="shared" si="9"/>
        <v>10</v>
      </c>
      <c r="S27" s="34">
        <f t="shared" si="9"/>
        <v>10</v>
      </c>
      <c r="T27" s="34">
        <f t="shared" si="9"/>
        <v>10</v>
      </c>
      <c r="U27" s="34">
        <f t="shared" si="9"/>
        <v>10</v>
      </c>
      <c r="V27" s="33"/>
      <c r="W27" s="33"/>
      <c r="X27" s="33">
        <f t="shared" si="9"/>
        <v>0.045717592592592594</v>
      </c>
      <c r="Y27" s="33">
        <f t="shared" si="9"/>
        <v>0.011226851851851854</v>
      </c>
      <c r="Z27" s="33">
        <f>MAX(Z5:Z24)</f>
        <v>0.039710648148148155</v>
      </c>
      <c r="AA27" s="74">
        <f t="shared" si="9"/>
        <v>33</v>
      </c>
      <c r="AB27" s="64"/>
      <c r="AC27" s="64"/>
      <c r="AD27" s="64"/>
      <c r="AE27" s="64"/>
      <c r="AF27" s="64"/>
      <c r="AG27" s="64"/>
      <c r="AH27" s="64"/>
    </row>
    <row r="28" spans="1:34" ht="12.75" customHeight="1">
      <c r="A28" s="78"/>
      <c r="B28" s="78"/>
      <c r="C28" s="78"/>
      <c r="D28" s="64"/>
      <c r="E28" s="79" t="s">
        <v>110</v>
      </c>
      <c r="F28" s="79"/>
      <c r="G28" s="64"/>
      <c r="H28" s="64"/>
      <c r="I28" s="64">
        <f aca="true" t="shared" si="10" ref="I28:U28">PERCENTILE(I5:I24,0.25)</f>
        <v>2.75</v>
      </c>
      <c r="J28" s="64">
        <f t="shared" si="10"/>
        <v>3</v>
      </c>
      <c r="K28" s="64">
        <f t="shared" si="10"/>
        <v>3.6666666666666665</v>
      </c>
      <c r="L28" s="64">
        <f t="shared" si="10"/>
        <v>9</v>
      </c>
      <c r="M28" s="64">
        <f t="shared" si="10"/>
        <v>3.5</v>
      </c>
      <c r="N28" s="64">
        <f t="shared" si="10"/>
        <v>4.75</v>
      </c>
      <c r="O28" s="64">
        <f t="shared" si="10"/>
        <v>7</v>
      </c>
      <c r="P28" s="64">
        <f t="shared" si="10"/>
        <v>3.75</v>
      </c>
      <c r="Q28" s="64">
        <f t="shared" si="10"/>
        <v>2</v>
      </c>
      <c r="R28" s="64">
        <f t="shared" si="10"/>
        <v>10</v>
      </c>
      <c r="S28" s="64">
        <f t="shared" si="10"/>
        <v>1</v>
      </c>
      <c r="T28" s="64">
        <f t="shared" si="10"/>
        <v>0.75</v>
      </c>
      <c r="U28" s="64">
        <f t="shared" si="10"/>
        <v>6</v>
      </c>
      <c r="V28" s="80"/>
      <c r="W28" s="80"/>
      <c r="X28" s="80"/>
      <c r="Y28" s="80"/>
      <c r="Z28" s="81">
        <f>PERCENTILE(Z5:Z24,0.25)</f>
        <v>0.027193287037037037</v>
      </c>
      <c r="AA28" s="64"/>
      <c r="AB28" s="64"/>
      <c r="AC28" s="64"/>
      <c r="AD28" s="64"/>
      <c r="AE28" s="64"/>
      <c r="AF28" s="64"/>
      <c r="AG28" s="64"/>
      <c r="AH28" s="64"/>
    </row>
    <row r="29" spans="1:34" ht="12.75" customHeight="1">
      <c r="A29" s="78"/>
      <c r="B29" s="78"/>
      <c r="C29" s="78"/>
      <c r="D29" s="64"/>
      <c r="E29" s="79" t="s">
        <v>111</v>
      </c>
      <c r="F29" s="79"/>
      <c r="G29" s="64"/>
      <c r="H29" s="64"/>
      <c r="I29" s="64">
        <f>PERCENTILE(I5:I24,0.75)</f>
        <v>7</v>
      </c>
      <c r="J29" s="64">
        <f aca="true" t="shared" si="11" ref="J29:T29">PERCENTILE(J5:J24,0.75)</f>
        <v>6.25</v>
      </c>
      <c r="K29" s="64">
        <f t="shared" si="11"/>
        <v>5.333333333333333</v>
      </c>
      <c r="L29" s="64">
        <f t="shared" si="11"/>
        <v>10</v>
      </c>
      <c r="M29" s="64">
        <f t="shared" si="11"/>
        <v>8.25</v>
      </c>
      <c r="N29" s="64">
        <f t="shared" si="11"/>
        <v>10</v>
      </c>
      <c r="O29" s="64">
        <f t="shared" si="11"/>
        <v>9</v>
      </c>
      <c r="P29" s="64">
        <f t="shared" si="11"/>
        <v>5.25</v>
      </c>
      <c r="Q29" s="64">
        <f t="shared" si="11"/>
        <v>6</v>
      </c>
      <c r="R29" s="64">
        <f t="shared" si="11"/>
        <v>10</v>
      </c>
      <c r="S29" s="64">
        <f t="shared" si="11"/>
        <v>5</v>
      </c>
      <c r="T29" s="64">
        <f t="shared" si="11"/>
        <v>9</v>
      </c>
      <c r="U29" s="64">
        <f>PERCENTILE(U6:U25,0.25)</f>
        <v>6</v>
      </c>
      <c r="V29" s="80"/>
      <c r="W29" s="80"/>
      <c r="X29" s="80"/>
      <c r="Y29" s="80"/>
      <c r="Z29" s="81">
        <f>PERCENTILE(Z5:Z24,0.75)</f>
        <v>0.03421006944444444</v>
      </c>
      <c r="AA29" s="64"/>
      <c r="AB29" s="64"/>
      <c r="AC29" s="64"/>
      <c r="AD29" s="64"/>
      <c r="AE29" s="64"/>
      <c r="AF29" s="64"/>
      <c r="AG29" s="64"/>
      <c r="AH29" s="64"/>
    </row>
    <row r="30" spans="1:34" ht="12.75" customHeight="1">
      <c r="A30" s="78"/>
      <c r="B30" s="78"/>
      <c r="C30" s="78"/>
      <c r="D30" s="64"/>
      <c r="E30" s="79" t="s">
        <v>112</v>
      </c>
      <c r="F30" s="79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80"/>
      <c r="W30" s="80"/>
      <c r="X30" s="80"/>
      <c r="Y30" s="80"/>
      <c r="Z30" s="80">
        <f>IF(Z28&gt;1.5*(Z29-Z28),Z28-1.5*(Z29-Z28),"OK")</f>
        <v>0.016668113425925928</v>
      </c>
      <c r="AA30" s="64"/>
      <c r="AB30" s="64"/>
      <c r="AC30" s="64"/>
      <c r="AD30" s="64"/>
      <c r="AE30" s="64"/>
      <c r="AF30" s="64"/>
      <c r="AG30" s="64"/>
      <c r="AH30" s="64"/>
    </row>
    <row r="31" spans="1:34" ht="12.75" customHeight="1">
      <c r="A31" s="78"/>
      <c r="B31" s="78"/>
      <c r="C31" s="78"/>
      <c r="D31" s="64"/>
      <c r="E31" s="79" t="s">
        <v>113</v>
      </c>
      <c r="F31" s="79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80"/>
      <c r="W31" s="80"/>
      <c r="X31" s="80"/>
      <c r="Y31" s="80"/>
      <c r="Z31" s="80">
        <f>Z29+1.5*(Z29-Z28)</f>
        <v>0.044735243055555554</v>
      </c>
      <c r="AA31" s="64"/>
      <c r="AB31" s="64"/>
      <c r="AC31" s="64"/>
      <c r="AD31" s="64"/>
      <c r="AE31" s="64"/>
      <c r="AF31" s="64"/>
      <c r="AG31" s="64"/>
      <c r="AH31" s="64"/>
    </row>
    <row r="32" spans="1:34" ht="12.75" customHeight="1">
      <c r="A32" t="s">
        <v>68</v>
      </c>
      <c r="C32" s="3"/>
      <c r="D32" s="3">
        <v>32</v>
      </c>
      <c r="W32" s="2"/>
      <c r="X32" s="2"/>
      <c r="Y32" s="2"/>
      <c r="Z32" s="2"/>
      <c r="AB32" s="64"/>
      <c r="AC32" s="64"/>
      <c r="AD32" s="64"/>
      <c r="AE32" s="64"/>
      <c r="AF32" s="64"/>
      <c r="AG32" s="64"/>
      <c r="AH32" s="64"/>
    </row>
    <row r="33" spans="3:34" ht="12.75">
      <c r="C33" s="3"/>
      <c r="D33" s="3"/>
      <c r="W33" s="2"/>
      <c r="X33" s="2"/>
      <c r="Y33" s="2"/>
      <c r="Z33" s="2"/>
      <c r="AB33" s="64"/>
      <c r="AC33" s="64"/>
      <c r="AD33" s="64"/>
      <c r="AE33" s="64"/>
      <c r="AF33" s="64"/>
      <c r="AG33" s="64"/>
      <c r="AH33" s="64"/>
    </row>
    <row r="34" spans="1:34" ht="18">
      <c r="A34" s="57"/>
      <c r="B34" s="58"/>
      <c r="C34" s="59"/>
      <c r="D34" s="59"/>
      <c r="E34" s="37"/>
      <c r="F34" s="37"/>
      <c r="W34" s="2"/>
      <c r="X34" s="2"/>
      <c r="Y34" s="2"/>
      <c r="Z34" s="2"/>
      <c r="AB34" s="64"/>
      <c r="AC34" s="64"/>
      <c r="AD34" s="64"/>
      <c r="AE34" s="64"/>
      <c r="AF34" s="64"/>
      <c r="AG34" s="64"/>
      <c r="AH34" s="64"/>
    </row>
    <row r="35" spans="1:34" ht="12.75" customHeight="1">
      <c r="A35" s="58"/>
      <c r="B35" s="58"/>
      <c r="C35" s="59"/>
      <c r="D35" s="59"/>
      <c r="W35" s="2"/>
      <c r="X35" s="2"/>
      <c r="Y35" s="2"/>
      <c r="Z35" s="2"/>
      <c r="AB35" s="64"/>
      <c r="AC35" s="64"/>
      <c r="AD35" s="64"/>
      <c r="AE35" s="64"/>
      <c r="AF35" s="64"/>
      <c r="AG35" s="64"/>
      <c r="AH35" s="64"/>
    </row>
    <row r="36" spans="1:34" ht="12.75">
      <c r="A36" s="58"/>
      <c r="AB36" s="64"/>
      <c r="AC36" s="64"/>
      <c r="AD36" s="64"/>
      <c r="AE36" s="64"/>
      <c r="AF36" s="64"/>
      <c r="AG36" s="64"/>
      <c r="AH36" s="64"/>
    </row>
    <row r="37" ht="12.75">
      <c r="A37" s="58"/>
    </row>
    <row r="38" ht="12.75">
      <c r="A38" s="58"/>
    </row>
    <row r="39" ht="12.75">
      <c r="A39" s="58"/>
    </row>
    <row r="40" ht="12.75">
      <c r="A40" s="58"/>
    </row>
    <row r="41" ht="12.75">
      <c r="A41" s="58"/>
    </row>
    <row r="42" ht="12.75">
      <c r="A42" s="58"/>
    </row>
    <row r="43" ht="12.75">
      <c r="A43" s="58"/>
    </row>
    <row r="44" ht="12.75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</sheetData>
  <mergeCells count="6">
    <mergeCell ref="A25:C27"/>
    <mergeCell ref="AB2:AF3"/>
    <mergeCell ref="A2:A4"/>
    <mergeCell ref="B2:E3"/>
    <mergeCell ref="G2:H3"/>
    <mergeCell ref="V2:AA3"/>
  </mergeCells>
  <printOptions/>
  <pageMargins left="0.4" right="0.39305555555555555" top="0.48958333333333337" bottom="0.39305555555555555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Polák</dc:creator>
  <cp:keywords/>
  <dc:description/>
  <cp:lastModifiedBy>Jakub Fischer</cp:lastModifiedBy>
  <cp:lastPrinted>2005-05-09T13:51:16Z</cp:lastPrinted>
  <dcterms:created xsi:type="dcterms:W3CDTF">2003-04-25T08:30:40Z</dcterms:created>
  <dcterms:modified xsi:type="dcterms:W3CDTF">2005-05-09T14:03:47Z</dcterms:modified>
  <cp:category/>
  <cp:version/>
  <cp:contentType/>
  <cp:contentStatus/>
</cp:coreProperties>
</file>